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пен бюджет 2023й\2024й 2-мавсум\Ғолибларга қарор лойихаси, иловаси, хати2\"/>
    </mc:Choice>
  </mc:AlternateContent>
  <bookViews>
    <workbookView xWindow="-120" yWindow="-120" windowWidth="24690" windowHeight="13380" activeTab="1"/>
  </bookViews>
  <sheets>
    <sheet name="Свод" sheetId="1" r:id="rId1"/>
    <sheet name="Свод (2)" sheetId="4" r:id="rId2"/>
    <sheet name="Свод буюртмачи" sheetId="2" r:id="rId3"/>
  </sheets>
  <definedNames>
    <definedName name="_xlnm._FilterDatabase" localSheetId="0" hidden="1">Свод!$A$7:$K$19</definedName>
    <definedName name="_xlnm._FilterDatabase" localSheetId="1" hidden="1">'Свод (2)'!$A$7:$M$24</definedName>
    <definedName name="_xlnm.Print_Titles" localSheetId="0">Свод!$7:$7</definedName>
    <definedName name="_xlnm.Print_Titles" localSheetId="1">'Свод (2)'!$7:$7</definedName>
    <definedName name="_xlnm.Print_Area" localSheetId="0">Свод!$B$1:$I$24</definedName>
    <definedName name="_xlnm.Print_Area" localSheetId="1">'Свод (2)'!$B$1:$K$24</definedName>
    <definedName name="_xlnm.Print_Area" localSheetId="2">'Свод буюртмачи'!$B$1:$Q$25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" i="4" l="1"/>
  <c r="J19" i="4" s="1"/>
  <c r="I18" i="4"/>
  <c r="I13" i="4"/>
  <c r="I11" i="4"/>
  <c r="J21" i="4"/>
  <c r="J20" i="4"/>
  <c r="J17" i="4"/>
  <c r="J16" i="4"/>
  <c r="J15" i="4"/>
  <c r="J14" i="4"/>
  <c r="J10" i="4"/>
  <c r="J9" i="4"/>
  <c r="J13" i="4" l="1"/>
  <c r="J12" i="4"/>
  <c r="J18" i="4"/>
  <c r="J11" i="4"/>
  <c r="I8" i="4" l="1"/>
  <c r="I23" i="4" s="1"/>
  <c r="G8" i="1" l="1"/>
  <c r="B20" i="1"/>
  <c r="B21" i="1" s="1"/>
  <c r="H8" i="4"/>
  <c r="G8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J8" i="4" l="1"/>
  <c r="K11" i="2"/>
  <c r="G11" i="2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O25" i="2" l="1"/>
  <c r="N25" i="2"/>
  <c r="O24" i="2"/>
  <c r="N24" i="2"/>
  <c r="O23" i="2"/>
  <c r="N23" i="2"/>
  <c r="O22" i="2"/>
  <c r="N22" i="2"/>
  <c r="O21" i="2"/>
  <c r="N21" i="2"/>
  <c r="O20" i="2"/>
  <c r="N20" i="2"/>
  <c r="O19" i="2"/>
  <c r="N19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O8" i="2"/>
  <c r="N8" i="2"/>
  <c r="O7" i="2"/>
  <c r="N7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3" i="2"/>
  <c r="L13" i="2"/>
  <c r="M12" i="2"/>
  <c r="L12" i="2"/>
  <c r="M11" i="2"/>
  <c r="L11" i="2"/>
  <c r="M10" i="2"/>
  <c r="L10" i="2"/>
  <c r="M9" i="2"/>
  <c r="L9" i="2"/>
  <c r="M8" i="2"/>
  <c r="L8" i="2"/>
  <c r="M7" i="2"/>
  <c r="L7" i="2"/>
  <c r="N6" i="2" l="1"/>
  <c r="O6" i="2"/>
  <c r="M6" i="2"/>
  <c r="L6" i="2"/>
  <c r="K25" i="2"/>
  <c r="J25" i="2"/>
  <c r="K12" i="2"/>
  <c r="J12" i="2"/>
  <c r="K7" i="2"/>
  <c r="J7" i="2"/>
  <c r="I25" i="2"/>
  <c r="H25" i="2"/>
  <c r="I12" i="2"/>
  <c r="H12" i="2"/>
  <c r="I7" i="2"/>
  <c r="H7" i="2"/>
  <c r="G25" i="2"/>
  <c r="G12" i="2"/>
  <c r="G7" i="2"/>
  <c r="F25" i="2"/>
  <c r="F12" i="2"/>
  <c r="F7" i="2"/>
  <c r="E25" i="2"/>
  <c r="E12" i="2"/>
  <c r="E7" i="2"/>
  <c r="D25" i="2"/>
  <c r="D12" i="2"/>
  <c r="D7" i="2"/>
  <c r="A8" i="2"/>
  <c r="K8" i="2" s="1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U7" i="2" l="1"/>
  <c r="Q7" i="2"/>
  <c r="U12" i="2"/>
  <c r="Q12" i="2"/>
  <c r="U25" i="2"/>
  <c r="Q25" i="2"/>
  <c r="T7" i="2"/>
  <c r="P7" i="2"/>
  <c r="T12" i="2"/>
  <c r="P12" i="2"/>
  <c r="T25" i="2"/>
  <c r="P25" i="2"/>
  <c r="A9" i="2"/>
  <c r="F8" i="2"/>
  <c r="I8" i="2"/>
  <c r="H8" i="2"/>
  <c r="D8" i="2"/>
  <c r="G8" i="2"/>
  <c r="E8" i="2"/>
  <c r="J8" i="2"/>
  <c r="U8" i="2" l="1"/>
  <c r="Q8" i="2"/>
  <c r="T8" i="2"/>
  <c r="P8" i="2"/>
  <c r="A10" i="2"/>
  <c r="E9" i="2"/>
  <c r="G9" i="2"/>
  <c r="D9" i="2"/>
  <c r="F9" i="2"/>
  <c r="I9" i="2"/>
  <c r="J9" i="2"/>
  <c r="H9" i="2"/>
  <c r="K9" i="2"/>
  <c r="T9" i="2" l="1"/>
  <c r="P9" i="2"/>
  <c r="U9" i="2"/>
  <c r="Q9" i="2"/>
  <c r="A11" i="2"/>
  <c r="G10" i="2"/>
  <c r="D10" i="2"/>
  <c r="E10" i="2"/>
  <c r="I10" i="2"/>
  <c r="H10" i="2"/>
  <c r="F10" i="2"/>
  <c r="K10" i="2"/>
  <c r="J10" i="2"/>
  <c r="T10" i="2" l="1"/>
  <c r="P10" i="2"/>
  <c r="U10" i="2"/>
  <c r="Q10" i="2"/>
  <c r="A13" i="2"/>
  <c r="D11" i="2"/>
  <c r="P11" i="2" s="1"/>
  <c r="E11" i="2"/>
  <c r="U11" i="2" l="1"/>
  <c r="Q11" i="2"/>
  <c r="T11" i="2"/>
  <c r="A14" i="2"/>
  <c r="F13" i="2"/>
  <c r="D13" i="2"/>
  <c r="E13" i="2"/>
  <c r="I13" i="2"/>
  <c r="J13" i="2"/>
  <c r="H13" i="2"/>
  <c r="K13" i="2"/>
  <c r="G13" i="2"/>
  <c r="U13" i="2" l="1"/>
  <c r="Q13" i="2"/>
  <c r="T13" i="2"/>
  <c r="P13" i="2"/>
  <c r="A15" i="2"/>
  <c r="F14" i="2"/>
  <c r="I14" i="2"/>
  <c r="H14" i="2"/>
  <c r="E14" i="2"/>
  <c r="K14" i="2"/>
  <c r="J14" i="2"/>
  <c r="G14" i="2"/>
  <c r="D14" i="2"/>
  <c r="T14" i="2" l="1"/>
  <c r="P14" i="2"/>
  <c r="U14" i="2"/>
  <c r="Q14" i="2"/>
  <c r="A16" i="2"/>
  <c r="I15" i="2"/>
  <c r="H15" i="2"/>
  <c r="E15" i="2"/>
  <c r="K15" i="2"/>
  <c r="J15" i="2"/>
  <c r="G15" i="2"/>
  <c r="D15" i="2"/>
  <c r="F15" i="2"/>
  <c r="U15" i="2" l="1"/>
  <c r="Q15" i="2"/>
  <c r="T15" i="2"/>
  <c r="P15" i="2"/>
  <c r="A17" i="2"/>
  <c r="K16" i="2"/>
  <c r="J16" i="2"/>
  <c r="E16" i="2"/>
  <c r="G16" i="2"/>
  <c r="D16" i="2"/>
  <c r="H16" i="2"/>
  <c r="I16" i="2"/>
  <c r="F16" i="2"/>
  <c r="U16" i="2" l="1"/>
  <c r="Q16" i="2"/>
  <c r="T16" i="2"/>
  <c r="P16" i="2"/>
  <c r="A18" i="2"/>
  <c r="E17" i="2"/>
  <c r="G17" i="2"/>
  <c r="D17" i="2"/>
  <c r="F17" i="2"/>
  <c r="I17" i="2"/>
  <c r="J17" i="2"/>
  <c r="H17" i="2"/>
  <c r="K17" i="2"/>
  <c r="U17" i="2" l="1"/>
  <c r="Q17" i="2"/>
  <c r="T17" i="2"/>
  <c r="P17" i="2"/>
  <c r="A19" i="2"/>
  <c r="G18" i="2"/>
  <c r="E18" i="2"/>
  <c r="I18" i="2"/>
  <c r="H18" i="2"/>
  <c r="D18" i="2"/>
  <c r="F18" i="2"/>
  <c r="K18" i="2"/>
  <c r="J18" i="2"/>
  <c r="U18" i="2" l="1"/>
  <c r="Q18" i="2"/>
  <c r="T18" i="2"/>
  <c r="P18" i="2"/>
  <c r="A20" i="2"/>
  <c r="I19" i="2"/>
  <c r="G19" i="2"/>
  <c r="H19" i="2"/>
  <c r="D19" i="2"/>
  <c r="K19" i="2"/>
  <c r="J19" i="2"/>
  <c r="F19" i="2"/>
  <c r="E19" i="2"/>
  <c r="U19" i="2" l="1"/>
  <c r="Q19" i="2"/>
  <c r="T19" i="2"/>
  <c r="P19" i="2"/>
  <c r="A21" i="2"/>
  <c r="K20" i="2"/>
  <c r="J20" i="2"/>
  <c r="D20" i="2"/>
  <c r="F20" i="2"/>
  <c r="E20" i="2"/>
  <c r="H20" i="2"/>
  <c r="G20" i="2"/>
  <c r="I20" i="2"/>
  <c r="T20" i="2" l="1"/>
  <c r="P20" i="2"/>
  <c r="U20" i="2"/>
  <c r="Q20" i="2"/>
  <c r="A22" i="2"/>
  <c r="D21" i="2"/>
  <c r="F21" i="2"/>
  <c r="E21" i="2"/>
  <c r="I21" i="2"/>
  <c r="J21" i="2"/>
  <c r="H21" i="2"/>
  <c r="K21" i="2"/>
  <c r="G21" i="2"/>
  <c r="U21" i="2" l="1"/>
  <c r="Q21" i="2"/>
  <c r="T21" i="2"/>
  <c r="P21" i="2"/>
  <c r="A23" i="2"/>
  <c r="F22" i="2"/>
  <c r="D22" i="2"/>
  <c r="I22" i="2"/>
  <c r="H22" i="2"/>
  <c r="E22" i="2"/>
  <c r="K22" i="2"/>
  <c r="J22" i="2"/>
  <c r="G22" i="2"/>
  <c r="T22" i="2" l="1"/>
  <c r="P22" i="2"/>
  <c r="U22" i="2"/>
  <c r="Q22" i="2"/>
  <c r="A24" i="2"/>
  <c r="I23" i="2"/>
  <c r="H23" i="2"/>
  <c r="E23" i="2"/>
  <c r="K23" i="2"/>
  <c r="J23" i="2"/>
  <c r="G23" i="2"/>
  <c r="F23" i="2"/>
  <c r="D23" i="2"/>
  <c r="U23" i="2" l="1"/>
  <c r="Q23" i="2"/>
  <c r="T23" i="2"/>
  <c r="P23" i="2"/>
  <c r="K24" i="2"/>
  <c r="K6" i="2" s="1"/>
  <c r="J24" i="2"/>
  <c r="J6" i="2" s="1"/>
  <c r="E24" i="2"/>
  <c r="G24" i="2"/>
  <c r="G6" i="2" s="1"/>
  <c r="H24" i="2"/>
  <c r="H6" i="2" s="1"/>
  <c r="D24" i="2"/>
  <c r="I24" i="2"/>
  <c r="I6" i="2" s="1"/>
  <c r="F24" i="2"/>
  <c r="F6" i="2" s="1"/>
  <c r="U24" i="2" l="1"/>
  <c r="Q24" i="2"/>
  <c r="Q6" i="2" s="1"/>
  <c r="T24" i="2"/>
  <c r="P24" i="2"/>
  <c r="P6" i="2" s="1"/>
  <c r="D6" i="2"/>
  <c r="E6" i="2"/>
  <c r="H8" i="1" l="1"/>
</calcChain>
</file>

<file path=xl/sharedStrings.xml><?xml version="1.0" encoding="utf-8"?>
<sst xmlns="http://schemas.openxmlformats.org/spreadsheetml/2006/main" count="237" uniqueCount="120">
  <si>
    <t>№</t>
  </si>
  <si>
    <t>Ягона буюртмачи инжинеринг компанияси (ГУКС)</t>
  </si>
  <si>
    <t>Фарғона минтақавий йўлларга буюртмачи хизмати ДУК</t>
  </si>
  <si>
    <t>Т/Р</t>
  </si>
  <si>
    <t>Туман ва шаҳар 
номи</t>
  </si>
  <si>
    <t>Жами ғолиб таклифлар</t>
  </si>
  <si>
    <t xml:space="preserve">сони </t>
  </si>
  <si>
    <t>Суммаси</t>
  </si>
  <si>
    <t>Шундан, буюртмачилар кесимида</t>
  </si>
  <si>
    <t>Туман (шаҳар) ташкилотлари</t>
  </si>
  <si>
    <t>Жами</t>
  </si>
  <si>
    <t>Фарғона шаҳри</t>
  </si>
  <si>
    <t>Қўқон шаҳри</t>
  </si>
  <si>
    <t>Қувасой шаҳри</t>
  </si>
  <si>
    <t>Марғилон шаҳри</t>
  </si>
  <si>
    <t>Олтиариқ тумани</t>
  </si>
  <si>
    <t>Боғдод тумани</t>
  </si>
  <si>
    <t>Бувайда тумани</t>
  </si>
  <si>
    <t>Бешариқ тумани</t>
  </si>
  <si>
    <t>Қува тумани</t>
  </si>
  <si>
    <t>Учкўприк тумани</t>
  </si>
  <si>
    <t>Риштон тумани</t>
  </si>
  <si>
    <t>Сўх тумани</t>
  </si>
  <si>
    <t>Тошлоқ тумани</t>
  </si>
  <si>
    <t>Ўзбекистон тумани</t>
  </si>
  <si>
    <t>Фарғона тумани</t>
  </si>
  <si>
    <t>Данғара тумани</t>
  </si>
  <si>
    <t>Фурқат тумани</t>
  </si>
  <si>
    <t>Ёзёвон тумани</t>
  </si>
  <si>
    <t>Қўштепа тумани</t>
  </si>
  <si>
    <t>Сув таъмионта ва оқава сув объектлари қурилиши бўйича инжинеринг компаяиси УК худудий бошқармаси</t>
  </si>
  <si>
    <t>Млн.сўм</t>
  </si>
  <si>
    <t>Фарғона сув қурилиш 
инвест</t>
  </si>
  <si>
    <t>Ҳудудий электр тармоқлари корхонаси</t>
  </si>
  <si>
    <r>
      <t xml:space="preserve">Ташаббусли бюджет лойиҳасининг </t>
    </r>
    <r>
      <rPr>
        <b/>
        <sz val="18"/>
        <color rgb="FFC00000"/>
        <rFont val="Arial"/>
        <family val="2"/>
        <charset val="204"/>
      </rPr>
      <t xml:space="preserve">1 мавсум натижалари </t>
    </r>
    <r>
      <rPr>
        <b/>
        <sz val="18"/>
        <color rgb="FF002060"/>
        <rFont val="Arial"/>
        <family val="2"/>
        <charset val="204"/>
      </rPr>
      <t>бўйича 
буюртмачи корхоналар кесимида 
Маълумот</t>
    </r>
  </si>
  <si>
    <t>Лойиҳа</t>
  </si>
  <si>
    <t>Буюртмачи этиб белгиланган 
ташкилот ИННси</t>
  </si>
  <si>
    <t>Buyurtmachi etib belgilangan 
tashkilot</t>
  </si>
  <si>
    <t>Farg'ona mintaqaviy yo'llarga buyurtmachi xizmati DUK</t>
  </si>
  <si>
    <t>Oltiariq tumani Maktabgacha va maktab ta'limi bo'limi</t>
  </si>
  <si>
    <t>Kapital qurilish sohasida buyurtmachi xizmati DUK</t>
  </si>
  <si>
    <t>Tadbirning xos (ID) raqami</t>
  </si>
  <si>
    <t>Obyekt aniq manzili</t>
  </si>
  <si>
    <t>Balansda saqlovchi korxonaning nomi</t>
  </si>
  <si>
    <t>Amalga oshirilishi lozim bo'lgan tadbirlar mazmuni</t>
  </si>
  <si>
    <t>Amalga oshirish qiymati</t>
  </si>
  <si>
    <t xml:space="preserve"> MANZILLI RO'YXAT</t>
  </si>
  <si>
    <t>Oltiariq tumani Obodonlashtirish boshqarmasi</t>
  </si>
  <si>
    <t>JAMI</t>
  </si>
  <si>
    <t>Oltiariq tumani hokimligi</t>
  </si>
  <si>
    <t>Олтиариқ тумани Иқтисдиёт ва молия бўлими бошлиғи в.в.б</t>
  </si>
  <si>
    <t>А.Рахимжонов</t>
  </si>
  <si>
    <t>Олтиариқ тумани Иқтисдиёт ва молия бўлими ходими</t>
  </si>
  <si>
    <t>Э.Олимчаев</t>
  </si>
  <si>
    <t>ххх</t>
  </si>
  <si>
    <t>Ўтказилган маблағ</t>
  </si>
  <si>
    <t xml:space="preserve">Бирлашган МФЙ худудидаги Чарос, Пойтахт, Бирлашган, Токзор, Нурли йўл, Янги тонг, Ҳидоят, Фидойилар, Мадхия хамда Чашма кўчаларини 3,1 км асфалтлаштириш. </t>
  </si>
  <si>
    <t>Олтиариқ тумани Азимобод мфй худудидаги Боғ ёни, Олтин мерос, Чўли обод, Табобат, Хосиятли, Мураббийлар, Темир йўли ва Жасорат кўчаларига жами 3,1 км янги асфалт қопламасини ётқизиш.</t>
  </si>
  <si>
    <t>10-умумий ўрта таълим мактабига ўқув жихозлари сотиб олиш</t>
  </si>
  <si>
    <t>Бунёдкор МФЙдаги Бойматамин, О.Мадалиев, Усталар, Янгиараб, Байналминал кучаларига 3 дона ТП урнатиш ва 9,3 км масофага электр тармоқлар тортиш (замонавий симларга алмаштириш ва 240 та столбалар алмаштириш).</t>
  </si>
  <si>
    <t>7-умумий ўрта таълим мактабига ўқув жихозлари сотиб олиш</t>
  </si>
  <si>
    <t>Олтиариқ тумани Бозорбоши МФЙ Фурқат кўчасидаги туман хокимлиги захирасида бўлган 6 сотихли ер майдонга Нуронийлар маскани қуриш</t>
  </si>
  <si>
    <t>17-maktabga suniy qoplamali maydon qurish, atrofiga 2 qatorli rezina qoplamali yugirish yo`lakchasini tashkillash va yoritish moslamalari bilan taminlash.</t>
  </si>
  <si>
    <t>3-умумий ўрта таълим мактабига ўқув жихозлари сотиб олиш</t>
  </si>
  <si>
    <t>1-умумий ўрта таълим мактабига ўқув жихозлари сотиб олиш</t>
  </si>
  <si>
    <t>048350736011</t>
  </si>
  <si>
    <t>048349697011</t>
  </si>
  <si>
    <t>048352813011</t>
  </si>
  <si>
    <t>048345814011</t>
  </si>
  <si>
    <t>048360296011</t>
  </si>
  <si>
    <t>048347622011</t>
  </si>
  <si>
    <t>048346443011</t>
  </si>
  <si>
    <t>048336728011</t>
  </si>
  <si>
    <t>048349016011</t>
  </si>
  <si>
    <t>048340769011</t>
  </si>
  <si>
    <t>048336159011</t>
  </si>
  <si>
    <t>“Farg'ona elektr tarmoqlari hududiy korxonasi” aksiyadorlik jamiyati</t>
  </si>
  <si>
    <t>Хисоб рақамлар</t>
  </si>
  <si>
    <t>Oltiariq tumani bo'yicha 2024 yil 2 bosqichida g'olib bo'lgan loyihalarni Fuqarolar tashabbusi jamg'armasi hisobidan moliyalashtirilish bo'yicha</t>
  </si>
  <si>
    <t>Oltiariq tumani Elektr ta'minoti korxonasi</t>
  </si>
  <si>
    <t>Oltiariq tumani Birlshgan MFY</t>
  </si>
  <si>
    <t>Oltiariq tumani Azimobod MFY</t>
  </si>
  <si>
    <t xml:space="preserve">Oltiariq tumani Bunyodkor MFY </t>
  </si>
  <si>
    <t>Oltiariq tumani  Obod MFY</t>
  </si>
  <si>
    <t>Oltiariq tumani  Shalola MFY O'rinboyev ko'chasi 2-uy</t>
  </si>
  <si>
    <t>Oltiariq tumani  G'ayrat MFY Eskiarab ko'chasi 84-uy</t>
  </si>
  <si>
    <t xml:space="preserve">Oltiariq tumani Bo'ston MFY </t>
  </si>
  <si>
    <t>Oltiariq tumani Bozorboshi MFY Furqat ko'chasi</t>
  </si>
  <si>
    <t>Oltiariq tumani  Zilxa MFY Atoyi ko'chasi 20-uy</t>
  </si>
  <si>
    <t>Oltiariq tumani   Beglar MFY Islomobod ko'chasi 2-uy</t>
  </si>
  <si>
    <t>Oltiariq tumani  Bug'doychi MFY O'zbekiston ko'chasi 54-uy</t>
  </si>
  <si>
    <t>Обод МФЙ худудидаги Ободмахалла, М.Топволдиев,Қўштегирмон, Шодлик, Ёшлик, Оқбулоқ, Доимобод, Л.Толстой кўчаларида 3 та янги ТП ўрнатиш, 200 дона бетон сталба ўрнатиш ва 9500 метр электр тармоқларини замонавий янги тармоққа алмаштириш</t>
  </si>
  <si>
    <t>Бўстон МФЙ Зийракмомо кўчаси, Белариқ кўчаси, Ободлик кўчаси ички кўчаларини 2800 метр масофада асфалтлаштириш</t>
  </si>
  <si>
    <t>so'mda</t>
  </si>
  <si>
    <t>Ўтказилиши керак бўлган маблағ</t>
  </si>
  <si>
    <t>048339673011</t>
  </si>
  <si>
    <t>048349379011</t>
  </si>
  <si>
    <t>Янгиариқ МФЙ худудидаги Меъмор, Х-Полвон, Янгиариқ, Ватан, Катпут ва Боғи Дилкушо кўчаларини жами 3,1км қисмини асфалтлаштириш.</t>
  </si>
  <si>
    <t>Олтириқ туман тиббиёт бирлашмаси тасарруфидаги даволаш муоссасларини фасад қисимларини пардозлаш,  жорий таъмирлаш, лифт ўрнатиш ишларини бажариш.</t>
  </si>
  <si>
    <t>Oltiariq tumani Tibbiyot birlashmasi</t>
  </si>
  <si>
    <t>Oltiariq tumani Oltiariq MFY O'zbekiston ko'chasi 3-uy</t>
  </si>
  <si>
    <t>Oltiariq tumani  Yangiariq MFY</t>
  </si>
  <si>
    <t>берилган маблағ фоизда</t>
  </si>
  <si>
    <t>401722860302037045204118031</t>
  </si>
  <si>
    <t>401722860302037045204118030</t>
  </si>
  <si>
    <t>401722860302037092100072022</t>
  </si>
  <si>
    <t>401722860302037049803098003</t>
  </si>
  <si>
    <t>401722860302037092100072021</t>
  </si>
  <si>
    <t>401722860302037045204118029</t>
  </si>
  <si>
    <t>401722860302037089801201001</t>
  </si>
  <si>
    <t>401722860302037092100072019</t>
  </si>
  <si>
    <t>401722860302037049803098002</t>
  </si>
  <si>
    <t>401722860302037092100072020</t>
  </si>
  <si>
    <t>401722860302037045204118032</t>
  </si>
  <si>
    <t>401722860302037073101054004</t>
  </si>
  <si>
    <t>401722860302037092100072026</t>
  </si>
  <si>
    <t>Олтиариқ тумани Иқтисодиёт ва молия бўлими бошлиғи в.в.б</t>
  </si>
  <si>
    <t>Олтиариқ тумани Иқтисодиёт ва молия бўлими ходими</t>
  </si>
  <si>
    <t>Ўтказиладиган маблағ 20.09.2024</t>
  </si>
  <si>
    <t>Ўтказиладиган маблағ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</si>
</sst>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\ _₽_-;\-* #,##0.00\ _₽_-;_-* &quot;-&quot;??\ _₽_-;_-@_-"/>
    <numFmt numFmtId="164" formatCode="#,##0_ ;[Red]\-#,##0\ "/>
    <numFmt numFmtId="165" formatCode="_-* #,##0\ _₽_-;\-* #,##0\ _₽_-;_-* &quot;-&quot;??\ _₽_-;_-@_-"/>
    <numFmt numFmtId="166" formatCode="#,##0.0"/>
    <numFmt numFmtId="167" formatCode="#,##0.000"/>
    <numFmt numFmtId="168" formatCode="#,##0.0000"/>
    <numFmt numFmtId="169" formatCode="#,##0.00000_ ;[Red]\-#,##0.00000\ "/>
    <numFmt numFmtId="170" formatCode="_-* #,##0.0000\ _₽_-;\-* #,##0.0000\ _₽_-;_-* &quot;-&quot;??\ _₽_-;_-@_-"/>
    <numFmt numFmtId="171" formatCode="_-* #,##0.00000\ _₽_-;\-* #,##0.00000\ _₽_-;_-* &quot;-&quot;??\ _₽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002060"/>
      <name val="Arial"/>
      <family val="2"/>
      <charset val="204"/>
    </font>
    <font>
      <b/>
      <sz val="16"/>
      <color rgb="FFC00000"/>
      <name val="Arial"/>
      <family val="2"/>
      <charset val="204"/>
    </font>
    <font>
      <b/>
      <sz val="18"/>
      <color rgb="FF002060"/>
      <name val="Arial"/>
      <family val="2"/>
      <charset val="204"/>
    </font>
    <font>
      <b/>
      <sz val="18"/>
      <color rgb="FFC00000"/>
      <name val="Arial"/>
      <family val="2"/>
      <charset val="204"/>
    </font>
    <font>
      <b/>
      <sz val="36"/>
      <color rgb="FFC00000"/>
      <name val="Times New Roman"/>
      <family val="1"/>
      <charset val="204"/>
    </font>
    <font>
      <b/>
      <sz val="20"/>
      <color rgb="FFC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5" fontId="4" fillId="0" borderId="0" xfId="1" applyNumberFormat="1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3" fontId="8" fillId="0" borderId="11" xfId="0" applyNumberFormat="1" applyFont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3" fontId="7" fillId="0" borderId="25" xfId="0" applyNumberFormat="1" applyFont="1" applyBorder="1" applyAlignment="1">
      <alignment horizontal="center" vertical="center" wrapText="1"/>
    </xf>
    <xf numFmtId="3" fontId="8" fillId="0" borderId="26" xfId="0" applyNumberFormat="1" applyFont="1" applyBorder="1" applyAlignment="1">
      <alignment horizontal="center" vertical="center" wrapText="1"/>
    </xf>
    <xf numFmtId="3" fontId="8" fillId="0" borderId="23" xfId="0" applyNumberFormat="1" applyFont="1" applyBorder="1" applyAlignment="1">
      <alignment horizontal="center" vertical="center" wrapText="1"/>
    </xf>
    <xf numFmtId="3" fontId="8" fillId="0" borderId="24" xfId="0" applyNumberFormat="1" applyFont="1" applyBorder="1" applyAlignment="1">
      <alignment horizontal="center" vertical="center" wrapText="1"/>
    </xf>
    <xf numFmtId="3" fontId="7" fillId="0" borderId="14" xfId="1" applyNumberFormat="1" applyFont="1" applyBorder="1" applyAlignment="1">
      <alignment horizontal="center" vertical="center" wrapText="1"/>
    </xf>
    <xf numFmtId="3" fontId="7" fillId="0" borderId="16" xfId="1" applyNumberFormat="1" applyFont="1" applyBorder="1" applyAlignment="1">
      <alignment horizontal="center" vertical="center" wrapText="1"/>
    </xf>
    <xf numFmtId="3" fontId="7" fillId="0" borderId="10" xfId="1" applyNumberFormat="1" applyFont="1" applyBorder="1" applyAlignment="1">
      <alignment horizontal="center" vertical="center" wrapText="1"/>
    </xf>
    <xf numFmtId="3" fontId="7" fillId="0" borderId="12" xfId="1" applyNumberFormat="1" applyFont="1" applyBorder="1" applyAlignment="1">
      <alignment horizontal="center" vertical="center" wrapText="1"/>
    </xf>
    <xf numFmtId="3" fontId="7" fillId="0" borderId="7" xfId="1" applyNumberFormat="1" applyFont="1" applyBorder="1" applyAlignment="1">
      <alignment horizontal="center" vertical="center" wrapText="1"/>
    </xf>
    <xf numFmtId="3" fontId="7" fillId="0" borderId="9" xfId="1" applyNumberFormat="1" applyFont="1" applyBorder="1" applyAlignment="1">
      <alignment horizontal="center" vertical="center" wrapText="1"/>
    </xf>
    <xf numFmtId="3" fontId="7" fillId="0" borderId="4" xfId="1" applyNumberFormat="1" applyFont="1" applyBorder="1" applyAlignment="1">
      <alignment horizontal="center" vertical="center" wrapText="1"/>
    </xf>
    <xf numFmtId="3" fontId="7" fillId="0" borderId="6" xfId="1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6" fontId="4" fillId="0" borderId="8" xfId="1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center" vertical="center" wrapText="1"/>
    </xf>
    <xf numFmtId="43" fontId="4" fillId="0" borderId="0" xfId="1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68" fontId="4" fillId="0" borderId="0" xfId="0" applyNumberFormat="1" applyFont="1" applyAlignment="1">
      <alignment wrapText="1"/>
    </xf>
    <xf numFmtId="167" fontId="4" fillId="0" borderId="18" xfId="1" applyNumberFormat="1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6" fontId="4" fillId="0" borderId="0" xfId="0" applyNumberFormat="1" applyFont="1" applyAlignment="1">
      <alignment wrapText="1"/>
    </xf>
    <xf numFmtId="167" fontId="4" fillId="3" borderId="18" xfId="1" applyNumberFormat="1" applyFont="1" applyFill="1" applyBorder="1" applyAlignment="1">
      <alignment horizontal="center" vertical="center" wrapText="1"/>
    </xf>
    <xf numFmtId="169" fontId="4" fillId="0" borderId="0" xfId="0" applyNumberFormat="1" applyFont="1" applyBorder="1" applyAlignment="1">
      <alignment horizontal="center" vertical="center" wrapText="1"/>
    </xf>
    <xf numFmtId="170" fontId="4" fillId="0" borderId="0" xfId="1" applyNumberFormat="1" applyFont="1" applyBorder="1" applyAlignment="1">
      <alignment horizontal="center" vertical="center" wrapText="1"/>
    </xf>
    <xf numFmtId="0" fontId="2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0" fontId="3" fillId="4" borderId="17" xfId="0" applyFont="1" applyFill="1" applyBorder="1" applyAlignment="1">
      <alignment horizontal="center" vertical="center" wrapText="1"/>
    </xf>
    <xf numFmtId="167" fontId="4" fillId="4" borderId="18" xfId="1" applyNumberFormat="1" applyFont="1" applyFill="1" applyBorder="1" applyAlignment="1">
      <alignment horizontal="center" vertical="center" wrapText="1"/>
    </xf>
    <xf numFmtId="166" fontId="4" fillId="4" borderId="0" xfId="0" applyNumberFormat="1" applyFont="1" applyFill="1" applyAlignment="1">
      <alignment wrapText="1"/>
    </xf>
    <xf numFmtId="170" fontId="4" fillId="0" borderId="0" xfId="1" applyNumberFormat="1" applyFont="1" applyAlignment="1">
      <alignment wrapText="1"/>
    </xf>
    <xf numFmtId="171" fontId="4" fillId="0" borderId="0" xfId="1" applyNumberFormat="1" applyFont="1" applyAlignment="1">
      <alignment wrapText="1"/>
    </xf>
    <xf numFmtId="49" fontId="4" fillId="0" borderId="0" xfId="1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3" fillId="0" borderId="17" xfId="0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0" fillId="0" borderId="13" xfId="0" applyFont="1" applyBorder="1" applyAlignment="1">
      <alignment horizont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0"/>
  <sheetViews>
    <sheetView view="pageBreakPreview" topLeftCell="A8" zoomScale="55" zoomScaleNormal="70" zoomScaleSheetLayoutView="55" workbookViewId="0">
      <selection activeCell="I20" sqref="I20:I21"/>
    </sheetView>
  </sheetViews>
  <sheetFormatPr defaultColWidth="9.140625" defaultRowHeight="18.75" outlineLevelCol="1" x14ac:dyDescent="0.3"/>
  <cols>
    <col min="1" max="1" width="9.140625" style="2"/>
    <col min="2" max="2" width="5.7109375" style="2" customWidth="1"/>
    <col min="3" max="3" width="17.85546875" style="2" customWidth="1"/>
    <col min="4" max="5" width="35.5703125" style="9" customWidth="1"/>
    <col min="6" max="6" width="78.7109375" style="2" customWidth="1"/>
    <col min="7" max="7" width="24.85546875" style="2" customWidth="1"/>
    <col min="8" max="8" width="21.7109375" style="2" hidden="1" customWidth="1"/>
    <col min="9" max="10" width="41.28515625" style="2" customWidth="1"/>
    <col min="11" max="11" width="37.42578125" style="2" customWidth="1" outlineLevel="1"/>
    <col min="12" max="12" width="27.140625" style="2" customWidth="1"/>
    <col min="13" max="13" width="10.85546875" style="2" bestFit="1" customWidth="1"/>
    <col min="14" max="16384" width="9.140625" style="2"/>
  </cols>
  <sheetData>
    <row r="1" spans="1:12" s="1" customFormat="1" ht="38.25" customHeight="1" x14ac:dyDescent="0.6">
      <c r="D1" s="8"/>
      <c r="E1" s="8"/>
      <c r="I1" s="48"/>
      <c r="J1" s="48"/>
    </row>
    <row r="2" spans="1:12" ht="25.5" customHeight="1" x14ac:dyDescent="0.3"/>
    <row r="3" spans="1:12" ht="24" customHeight="1" x14ac:dyDescent="0.3">
      <c r="B3" s="89" t="s">
        <v>78</v>
      </c>
      <c r="C3" s="89"/>
      <c r="D3" s="89"/>
      <c r="E3" s="89"/>
      <c r="F3" s="89"/>
      <c r="G3" s="89"/>
      <c r="H3" s="89"/>
      <c r="I3" s="89"/>
      <c r="J3" s="62"/>
    </row>
    <row r="4" spans="1:12" ht="48.75" customHeight="1" x14ac:dyDescent="0.3">
      <c r="B4" s="89"/>
      <c r="C4" s="89"/>
      <c r="D4" s="89"/>
      <c r="E4" s="89"/>
      <c r="F4" s="89"/>
      <c r="G4" s="89"/>
      <c r="H4" s="89"/>
      <c r="I4" s="89"/>
      <c r="J4" s="62"/>
    </row>
    <row r="5" spans="1:12" ht="27" customHeight="1" x14ac:dyDescent="0.3">
      <c r="B5" s="89" t="s">
        <v>46</v>
      </c>
      <c r="C5" s="89"/>
      <c r="D5" s="89"/>
      <c r="E5" s="89"/>
      <c r="F5" s="89"/>
      <c r="G5" s="89"/>
      <c r="H5" s="89"/>
      <c r="I5" s="89"/>
      <c r="J5" s="62"/>
    </row>
    <row r="6" spans="1:12" x14ac:dyDescent="0.3">
      <c r="I6" s="53" t="s">
        <v>93</v>
      </c>
      <c r="J6" s="53"/>
    </row>
    <row r="7" spans="1:12" s="1" customFormat="1" ht="58.5" x14ac:dyDescent="0.3">
      <c r="B7" s="49" t="s">
        <v>0</v>
      </c>
      <c r="C7" s="52" t="s">
        <v>41</v>
      </c>
      <c r="D7" s="52" t="s">
        <v>42</v>
      </c>
      <c r="E7" s="52" t="s">
        <v>43</v>
      </c>
      <c r="F7" s="52" t="s">
        <v>44</v>
      </c>
      <c r="G7" s="50" t="s">
        <v>45</v>
      </c>
      <c r="H7" s="59" t="s">
        <v>55</v>
      </c>
      <c r="I7" s="51" t="s">
        <v>37</v>
      </c>
      <c r="J7" s="63" t="s">
        <v>77</v>
      </c>
      <c r="K7" s="47" t="s">
        <v>36</v>
      </c>
    </row>
    <row r="8" spans="1:12" s="3" customFormat="1" ht="33.75" customHeight="1" x14ac:dyDescent="0.3">
      <c r="A8" s="2"/>
      <c r="B8" s="87" t="s">
        <v>48</v>
      </c>
      <c r="C8" s="88"/>
      <c r="D8" s="7" t="s">
        <v>54</v>
      </c>
      <c r="E8" s="7" t="s">
        <v>54</v>
      </c>
      <c r="F8" s="7" t="s">
        <v>54</v>
      </c>
      <c r="G8" s="56">
        <f>+SUM(G9:G21)</f>
        <v>16456266464</v>
      </c>
      <c r="H8" s="60">
        <f>+SUM(H9:H19)</f>
        <v>0</v>
      </c>
      <c r="I8" s="7" t="s">
        <v>54</v>
      </c>
      <c r="J8" s="64"/>
      <c r="K8" s="10"/>
    </row>
    <row r="9" spans="1:12" ht="56.25" x14ac:dyDescent="0.3">
      <c r="A9" s="2">
        <v>612</v>
      </c>
      <c r="B9" s="6">
        <v>1</v>
      </c>
      <c r="C9" s="4" t="s">
        <v>65</v>
      </c>
      <c r="D9" s="58" t="s">
        <v>80</v>
      </c>
      <c r="E9" s="58" t="s">
        <v>47</v>
      </c>
      <c r="F9" s="58" t="s">
        <v>56</v>
      </c>
      <c r="G9" s="46">
        <v>1360000000</v>
      </c>
      <c r="H9" s="67">
        <v>0</v>
      </c>
      <c r="I9" s="5" t="s">
        <v>38</v>
      </c>
      <c r="J9" s="65"/>
      <c r="K9" s="10">
        <v>304899935</v>
      </c>
      <c r="L9" s="10"/>
    </row>
    <row r="10" spans="1:12" ht="75" x14ac:dyDescent="0.3">
      <c r="B10" s="6">
        <f>+B9+1</f>
        <v>2</v>
      </c>
      <c r="C10" s="4" t="s">
        <v>66</v>
      </c>
      <c r="D10" s="58" t="s">
        <v>81</v>
      </c>
      <c r="E10" s="58" t="s">
        <v>47</v>
      </c>
      <c r="F10" s="58" t="s">
        <v>57</v>
      </c>
      <c r="G10" s="46">
        <v>1360000000</v>
      </c>
      <c r="H10" s="67">
        <v>0</v>
      </c>
      <c r="I10" s="5" t="s">
        <v>38</v>
      </c>
      <c r="J10" s="65"/>
      <c r="K10" s="10">
        <v>304899935</v>
      </c>
      <c r="L10" s="10"/>
    </row>
    <row r="11" spans="1:12" ht="37.5" x14ac:dyDescent="0.3">
      <c r="B11" s="6">
        <f t="shared" ref="B11:B21" si="0">+B10+1</f>
        <v>3</v>
      </c>
      <c r="C11" s="4" t="s">
        <v>67</v>
      </c>
      <c r="D11" s="58" t="s">
        <v>84</v>
      </c>
      <c r="E11" s="68" t="s">
        <v>39</v>
      </c>
      <c r="F11" s="58" t="s">
        <v>58</v>
      </c>
      <c r="G11" s="46">
        <v>1278526465</v>
      </c>
      <c r="H11" s="67">
        <v>0</v>
      </c>
      <c r="I11" s="5" t="s">
        <v>39</v>
      </c>
      <c r="J11" s="65"/>
      <c r="K11" s="10">
        <v>200174664</v>
      </c>
      <c r="L11" s="10"/>
    </row>
    <row r="12" spans="1:12" ht="75" x14ac:dyDescent="0.3">
      <c r="B12" s="6">
        <f t="shared" si="0"/>
        <v>4</v>
      </c>
      <c r="C12" s="4" t="s">
        <v>68</v>
      </c>
      <c r="D12" s="58" t="s">
        <v>82</v>
      </c>
      <c r="E12" s="68" t="s">
        <v>79</v>
      </c>
      <c r="F12" s="58" t="s">
        <v>59</v>
      </c>
      <c r="G12" s="46">
        <v>1360000000</v>
      </c>
      <c r="H12" s="67">
        <v>0</v>
      </c>
      <c r="I12" s="5" t="s">
        <v>76</v>
      </c>
      <c r="J12" s="65"/>
      <c r="K12" s="10">
        <v>200144930</v>
      </c>
      <c r="L12" s="10"/>
    </row>
    <row r="13" spans="1:12" ht="37.5" x14ac:dyDescent="0.3">
      <c r="B13" s="6">
        <f t="shared" si="0"/>
        <v>5</v>
      </c>
      <c r="C13" s="4" t="s">
        <v>69</v>
      </c>
      <c r="D13" s="58" t="s">
        <v>85</v>
      </c>
      <c r="E13" s="68" t="s">
        <v>39</v>
      </c>
      <c r="F13" s="58" t="s">
        <v>60</v>
      </c>
      <c r="G13" s="46">
        <v>846800000</v>
      </c>
      <c r="H13" s="67">
        <v>0</v>
      </c>
      <c r="I13" s="5" t="s">
        <v>39</v>
      </c>
      <c r="J13" s="65"/>
      <c r="K13" s="10">
        <v>200174664</v>
      </c>
      <c r="L13" s="10"/>
    </row>
    <row r="14" spans="1:12" ht="37.5" x14ac:dyDescent="0.3">
      <c r="B14" s="6">
        <f t="shared" si="0"/>
        <v>6</v>
      </c>
      <c r="C14" s="4" t="s">
        <v>70</v>
      </c>
      <c r="D14" s="58" t="s">
        <v>86</v>
      </c>
      <c r="E14" s="58" t="s">
        <v>47</v>
      </c>
      <c r="F14" s="58" t="s">
        <v>92</v>
      </c>
      <c r="G14" s="46">
        <v>1198400000</v>
      </c>
      <c r="H14" s="67">
        <v>0</v>
      </c>
      <c r="I14" s="5" t="s">
        <v>38</v>
      </c>
      <c r="J14" s="65"/>
      <c r="K14" s="10">
        <v>304899935</v>
      </c>
      <c r="L14" s="10"/>
    </row>
    <row r="15" spans="1:12" ht="56.25" x14ac:dyDescent="0.3">
      <c r="B15" s="6">
        <f t="shared" si="0"/>
        <v>7</v>
      </c>
      <c r="C15" s="57" t="s">
        <v>71</v>
      </c>
      <c r="D15" s="58" t="s">
        <v>87</v>
      </c>
      <c r="E15" s="58" t="s">
        <v>49</v>
      </c>
      <c r="F15" s="58" t="s">
        <v>61</v>
      </c>
      <c r="G15" s="46">
        <v>1360000000</v>
      </c>
      <c r="H15" s="67">
        <v>0</v>
      </c>
      <c r="I15" s="5" t="s">
        <v>40</v>
      </c>
      <c r="J15" s="65"/>
      <c r="K15" s="10">
        <v>204816336</v>
      </c>
      <c r="L15" s="10"/>
    </row>
    <row r="16" spans="1:12" ht="56.25" x14ac:dyDescent="0.3">
      <c r="B16" s="6">
        <f t="shared" si="0"/>
        <v>8</v>
      </c>
      <c r="C16" s="4" t="s">
        <v>72</v>
      </c>
      <c r="D16" s="58" t="s">
        <v>88</v>
      </c>
      <c r="E16" s="68" t="s">
        <v>39</v>
      </c>
      <c r="F16" s="58" t="s">
        <v>62</v>
      </c>
      <c r="G16" s="46">
        <v>1360000000</v>
      </c>
      <c r="H16" s="67">
        <v>0</v>
      </c>
      <c r="I16" s="5" t="s">
        <v>40</v>
      </c>
      <c r="J16" s="65"/>
      <c r="K16" s="10">
        <v>204816336</v>
      </c>
      <c r="L16" s="10"/>
    </row>
    <row r="17" spans="2:12" ht="93.75" x14ac:dyDescent="0.3">
      <c r="B17" s="6">
        <f t="shared" si="0"/>
        <v>9</v>
      </c>
      <c r="C17" s="4" t="s">
        <v>73</v>
      </c>
      <c r="D17" s="58" t="s">
        <v>83</v>
      </c>
      <c r="E17" s="68" t="s">
        <v>79</v>
      </c>
      <c r="F17" s="58" t="s">
        <v>91</v>
      </c>
      <c r="G17" s="46">
        <v>1360000000</v>
      </c>
      <c r="H17" s="67">
        <v>0</v>
      </c>
      <c r="I17" s="5" t="s">
        <v>76</v>
      </c>
      <c r="J17" s="65"/>
      <c r="K17" s="10">
        <v>200144930</v>
      </c>
      <c r="L17" s="10"/>
    </row>
    <row r="18" spans="2:12" ht="37.5" x14ac:dyDescent="0.3">
      <c r="B18" s="6">
        <f t="shared" si="0"/>
        <v>10</v>
      </c>
      <c r="C18" s="4" t="s">
        <v>74</v>
      </c>
      <c r="D18" s="58" t="s">
        <v>89</v>
      </c>
      <c r="E18" s="68" t="s">
        <v>39</v>
      </c>
      <c r="F18" s="58" t="s">
        <v>63</v>
      </c>
      <c r="G18" s="46">
        <v>1145270125</v>
      </c>
      <c r="H18" s="67">
        <v>0</v>
      </c>
      <c r="I18" s="5" t="s">
        <v>39</v>
      </c>
      <c r="J18" s="65"/>
      <c r="K18" s="10">
        <v>200174664</v>
      </c>
      <c r="L18" s="10"/>
    </row>
    <row r="19" spans="2:12" ht="60.75" customHeight="1" x14ac:dyDescent="0.3">
      <c r="B19" s="6">
        <f t="shared" si="0"/>
        <v>11</v>
      </c>
      <c r="C19" s="4" t="s">
        <v>75</v>
      </c>
      <c r="D19" s="58" t="s">
        <v>90</v>
      </c>
      <c r="E19" s="68" t="s">
        <v>39</v>
      </c>
      <c r="F19" s="58" t="s">
        <v>64</v>
      </c>
      <c r="G19" s="46">
        <v>1107269874</v>
      </c>
      <c r="H19" s="67">
        <v>0</v>
      </c>
      <c r="I19" s="5" t="s">
        <v>39</v>
      </c>
      <c r="J19" s="65"/>
      <c r="K19" s="10">
        <v>200174664</v>
      </c>
      <c r="L19" s="10"/>
    </row>
    <row r="20" spans="2:12" ht="56.25" x14ac:dyDescent="0.3">
      <c r="B20" s="6">
        <f t="shared" si="0"/>
        <v>12</v>
      </c>
      <c r="C20" s="57" t="s">
        <v>96</v>
      </c>
      <c r="D20" s="58" t="s">
        <v>101</v>
      </c>
      <c r="E20" s="58" t="s">
        <v>47</v>
      </c>
      <c r="F20" s="58" t="s">
        <v>97</v>
      </c>
      <c r="G20" s="46">
        <v>1360000000</v>
      </c>
      <c r="H20" s="67"/>
      <c r="I20" s="5" t="s">
        <v>38</v>
      </c>
      <c r="L20" s="10"/>
    </row>
    <row r="21" spans="2:12" ht="56.25" x14ac:dyDescent="0.3">
      <c r="B21" s="6">
        <f t="shared" si="0"/>
        <v>13</v>
      </c>
      <c r="C21" s="4" t="s">
        <v>95</v>
      </c>
      <c r="D21" s="58" t="s">
        <v>100</v>
      </c>
      <c r="E21" s="58" t="s">
        <v>99</v>
      </c>
      <c r="F21" s="58" t="s">
        <v>98</v>
      </c>
      <c r="G21" s="46">
        <v>1360000000</v>
      </c>
      <c r="H21" s="67"/>
      <c r="I21" s="5" t="s">
        <v>40</v>
      </c>
    </row>
    <row r="22" spans="2:12" ht="93.75" customHeight="1" x14ac:dyDescent="0.3">
      <c r="C22" s="90" t="s">
        <v>50</v>
      </c>
      <c r="D22" s="90"/>
      <c r="E22" s="54"/>
      <c r="F22" s="55" t="s">
        <v>51</v>
      </c>
      <c r="G22" s="70"/>
      <c r="H22" s="66"/>
    </row>
    <row r="23" spans="2:12" x14ac:dyDescent="0.3">
      <c r="H23" s="61"/>
    </row>
    <row r="24" spans="2:12" ht="51.75" customHeight="1" x14ac:dyDescent="0.3">
      <c r="C24" s="90" t="s">
        <v>52</v>
      </c>
      <c r="D24" s="90"/>
      <c r="F24" s="55" t="s">
        <v>53</v>
      </c>
      <c r="G24" s="70"/>
    </row>
    <row r="28" spans="2:12" x14ac:dyDescent="0.3">
      <c r="H28" s="1"/>
      <c r="I28" s="1"/>
      <c r="J28" s="1"/>
    </row>
    <row r="29" spans="2:12" x14ac:dyDescent="0.3">
      <c r="H29" s="1"/>
    </row>
    <row r="30" spans="2:12" x14ac:dyDescent="0.3">
      <c r="H30" s="1"/>
    </row>
  </sheetData>
  <autoFilter ref="A7:K19"/>
  <mergeCells count="5">
    <mergeCell ref="B8:C8"/>
    <mergeCell ref="B3:I4"/>
    <mergeCell ref="B5:I5"/>
    <mergeCell ref="C22:D22"/>
    <mergeCell ref="C24:D24"/>
  </mergeCells>
  <printOptions horizontalCentered="1"/>
  <pageMargins left="7.874015748031496E-2" right="7.874015748031496E-2" top="0.23622047244094491" bottom="0.15748031496062992" header="0" footer="0"/>
  <pageSetup paperSize="9" scale="60" fitToHeight="10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</sheetPr>
  <dimension ref="A1:N30"/>
  <sheetViews>
    <sheetView tabSelected="1" view="pageBreakPreview" zoomScale="55" zoomScaleNormal="70" zoomScaleSheetLayoutView="55" workbookViewId="0">
      <selection activeCell="J19" sqref="J19"/>
    </sheetView>
  </sheetViews>
  <sheetFormatPr defaultColWidth="9.140625" defaultRowHeight="18.75" outlineLevelCol="1" x14ac:dyDescent="0.3"/>
  <cols>
    <col min="1" max="1" width="9.140625" style="2"/>
    <col min="2" max="2" width="5.7109375" style="2" customWidth="1"/>
    <col min="3" max="3" width="17.85546875" style="2" customWidth="1"/>
    <col min="4" max="5" width="35.5703125" style="9" customWidth="1"/>
    <col min="6" max="6" width="78.7109375" style="2" customWidth="1"/>
    <col min="7" max="7" width="24.85546875" style="2" customWidth="1"/>
    <col min="8" max="8" width="24.85546875" style="83" customWidth="1"/>
    <col min="9" max="9" width="24.85546875" style="75" customWidth="1"/>
    <col min="10" max="10" width="26.140625" style="2" customWidth="1"/>
    <col min="11" max="12" width="41.28515625" style="2" customWidth="1"/>
    <col min="13" max="13" width="37.42578125" style="2" customWidth="1" outlineLevel="1"/>
    <col min="14" max="14" width="27.140625" style="2" customWidth="1"/>
    <col min="15" max="15" width="29" style="2" customWidth="1"/>
    <col min="16" max="16" width="10.85546875" style="2" bestFit="1" customWidth="1"/>
    <col min="17" max="16384" width="9.140625" style="2"/>
  </cols>
  <sheetData>
    <row r="1" spans="1:14" s="1" customFormat="1" ht="38.25" customHeight="1" x14ac:dyDescent="0.6">
      <c r="D1" s="8"/>
      <c r="E1" s="8"/>
      <c r="H1" s="82"/>
      <c r="I1" s="74"/>
      <c r="K1" s="48"/>
      <c r="L1" s="48"/>
    </row>
    <row r="2" spans="1:14" ht="25.5" customHeight="1" x14ac:dyDescent="0.3"/>
    <row r="3" spans="1:14" ht="24" customHeight="1" x14ac:dyDescent="0.3">
      <c r="B3" s="89" t="s">
        <v>78</v>
      </c>
      <c r="C3" s="89"/>
      <c r="D3" s="89"/>
      <c r="E3" s="89"/>
      <c r="F3" s="89"/>
      <c r="G3" s="89"/>
      <c r="H3" s="89"/>
      <c r="I3" s="89"/>
      <c r="J3" s="89"/>
      <c r="K3" s="89"/>
      <c r="L3" s="69"/>
    </row>
    <row r="4" spans="1:14" ht="48.75" customHeight="1" x14ac:dyDescent="0.3">
      <c r="B4" s="89"/>
      <c r="C4" s="89"/>
      <c r="D4" s="89"/>
      <c r="E4" s="89"/>
      <c r="F4" s="89"/>
      <c r="G4" s="89"/>
      <c r="H4" s="89"/>
      <c r="I4" s="89"/>
      <c r="J4" s="89"/>
      <c r="K4" s="89"/>
      <c r="L4" s="69"/>
    </row>
    <row r="5" spans="1:14" ht="27" customHeight="1" x14ac:dyDescent="0.3">
      <c r="B5" s="89" t="s">
        <v>46</v>
      </c>
      <c r="C5" s="89"/>
      <c r="D5" s="89"/>
      <c r="E5" s="89"/>
      <c r="F5" s="89"/>
      <c r="G5" s="89"/>
      <c r="H5" s="89"/>
      <c r="I5" s="89"/>
      <c r="J5" s="89"/>
      <c r="K5" s="89"/>
      <c r="L5" s="69"/>
    </row>
    <row r="6" spans="1:14" x14ac:dyDescent="0.3">
      <c r="K6" s="53" t="s">
        <v>93</v>
      </c>
      <c r="L6" s="53"/>
    </row>
    <row r="7" spans="1:14" s="1" customFormat="1" ht="58.5" x14ac:dyDescent="0.3">
      <c r="B7" s="49" t="s">
        <v>0</v>
      </c>
      <c r="C7" s="52" t="s">
        <v>41</v>
      </c>
      <c r="D7" s="52" t="s">
        <v>42</v>
      </c>
      <c r="E7" s="52" t="s">
        <v>43</v>
      </c>
      <c r="F7" s="52" t="s">
        <v>44</v>
      </c>
      <c r="G7" s="50" t="s">
        <v>45</v>
      </c>
      <c r="H7" s="84" t="s">
        <v>118</v>
      </c>
      <c r="I7" s="76" t="s">
        <v>119</v>
      </c>
      <c r="J7" s="59" t="s">
        <v>94</v>
      </c>
      <c r="K7" s="51" t="s">
        <v>37</v>
      </c>
      <c r="L7" s="63" t="s">
        <v>77</v>
      </c>
      <c r="M7" s="47" t="s">
        <v>36</v>
      </c>
      <c r="N7" s="1" t="s">
        <v>102</v>
      </c>
    </row>
    <row r="8" spans="1:14" s="3" customFormat="1" ht="33.75" customHeight="1" x14ac:dyDescent="0.3">
      <c r="A8" s="2"/>
      <c r="B8" s="87" t="s">
        <v>48</v>
      </c>
      <c r="C8" s="88"/>
      <c r="D8" s="7" t="s">
        <v>54</v>
      </c>
      <c r="E8" s="7" t="s">
        <v>54</v>
      </c>
      <c r="F8" s="7" t="s">
        <v>54</v>
      </c>
      <c r="G8" s="56">
        <f>+SUM(G9:G21)</f>
        <v>16456266464</v>
      </c>
      <c r="H8" s="85">
        <f t="shared" ref="H8:J8" si="0">+SUM(H9:H21)</f>
        <v>1902070000</v>
      </c>
      <c r="I8" s="56">
        <f t="shared" si="0"/>
        <v>1387696464</v>
      </c>
      <c r="J8" s="56">
        <f t="shared" si="0"/>
        <v>13166500000</v>
      </c>
      <c r="K8" s="7" t="s">
        <v>54</v>
      </c>
      <c r="L8" s="64"/>
      <c r="M8" s="10"/>
    </row>
    <row r="9" spans="1:14" ht="56.25" x14ac:dyDescent="0.3">
      <c r="A9" s="2">
        <v>612</v>
      </c>
      <c r="B9" s="6">
        <v>1</v>
      </c>
      <c r="C9" s="4" t="s">
        <v>65</v>
      </c>
      <c r="D9" s="58" t="s">
        <v>80</v>
      </c>
      <c r="E9" s="58" t="s">
        <v>47</v>
      </c>
      <c r="F9" s="58" t="s">
        <v>56</v>
      </c>
      <c r="G9" s="46">
        <v>1360000000</v>
      </c>
      <c r="H9" s="67">
        <v>156400000</v>
      </c>
      <c r="I9" s="77">
        <v>186600000</v>
      </c>
      <c r="J9" s="67">
        <f>+G9-H9-I9</f>
        <v>1017000000</v>
      </c>
      <c r="K9" s="5" t="s">
        <v>38</v>
      </c>
      <c r="L9" s="65" t="s">
        <v>103</v>
      </c>
      <c r="M9" s="10">
        <v>304899935</v>
      </c>
      <c r="N9" s="79"/>
    </row>
    <row r="10" spans="1:14" ht="75" x14ac:dyDescent="0.3">
      <c r="B10" s="6">
        <f>+B9+1</f>
        <v>2</v>
      </c>
      <c r="C10" s="4" t="s">
        <v>66</v>
      </c>
      <c r="D10" s="58" t="s">
        <v>81</v>
      </c>
      <c r="E10" s="58" t="s">
        <v>47</v>
      </c>
      <c r="F10" s="58" t="s">
        <v>57</v>
      </c>
      <c r="G10" s="46">
        <v>1360000000</v>
      </c>
      <c r="H10" s="67">
        <v>156400000</v>
      </c>
      <c r="I10" s="77">
        <v>230000000</v>
      </c>
      <c r="J10" s="67">
        <f t="shared" ref="J10:J21" si="1">+G10-H10-I10</f>
        <v>973600000</v>
      </c>
      <c r="K10" s="5" t="s">
        <v>38</v>
      </c>
      <c r="L10" s="65" t="s">
        <v>104</v>
      </c>
      <c r="M10" s="10">
        <v>304899935</v>
      </c>
      <c r="N10" s="79"/>
    </row>
    <row r="11" spans="1:14" ht="37.5" x14ac:dyDescent="0.3">
      <c r="B11" s="6">
        <f t="shared" ref="B11:B21" si="2">+B10+1</f>
        <v>3</v>
      </c>
      <c r="C11" s="4" t="s">
        <v>67</v>
      </c>
      <c r="D11" s="58" t="s">
        <v>84</v>
      </c>
      <c r="E11" s="68" t="s">
        <v>39</v>
      </c>
      <c r="F11" s="58" t="s">
        <v>58</v>
      </c>
      <c r="G11" s="46">
        <v>1278526465</v>
      </c>
      <c r="H11" s="67">
        <v>150230000</v>
      </c>
      <c r="I11" s="71">
        <f>153496465+60000000+800000</f>
        <v>214296465</v>
      </c>
      <c r="J11" s="67">
        <f t="shared" si="1"/>
        <v>914000000</v>
      </c>
      <c r="K11" s="5" t="s">
        <v>39</v>
      </c>
      <c r="L11" s="73" t="s">
        <v>105</v>
      </c>
      <c r="M11" s="10">
        <v>200174664</v>
      </c>
      <c r="N11" s="79"/>
    </row>
    <row r="12" spans="1:14" ht="75" hidden="1" x14ac:dyDescent="0.3">
      <c r="B12" s="6">
        <f t="shared" si="2"/>
        <v>4</v>
      </c>
      <c r="C12" s="4" t="s">
        <v>68</v>
      </c>
      <c r="D12" s="58" t="s">
        <v>82</v>
      </c>
      <c r="E12" s="68" t="s">
        <v>79</v>
      </c>
      <c r="F12" s="58" t="s">
        <v>59</v>
      </c>
      <c r="G12" s="46">
        <v>1360000000</v>
      </c>
      <c r="H12" s="67">
        <v>156400000</v>
      </c>
      <c r="I12" s="77"/>
      <c r="J12" s="67">
        <f t="shared" si="1"/>
        <v>1203600000</v>
      </c>
      <c r="K12" s="5" t="s">
        <v>76</v>
      </c>
      <c r="L12" s="65" t="s">
        <v>106</v>
      </c>
      <c r="M12" s="10">
        <v>200144930</v>
      </c>
      <c r="N12" s="79"/>
    </row>
    <row r="13" spans="1:14" ht="37.5" x14ac:dyDescent="0.3">
      <c r="B13" s="6">
        <f t="shared" si="2"/>
        <v>5</v>
      </c>
      <c r="C13" s="4" t="s">
        <v>69</v>
      </c>
      <c r="D13" s="58" t="s">
        <v>85</v>
      </c>
      <c r="E13" s="68" t="s">
        <v>39</v>
      </c>
      <c r="F13" s="58" t="s">
        <v>60</v>
      </c>
      <c r="G13" s="46">
        <v>846800000</v>
      </c>
      <c r="H13" s="67">
        <v>97382000</v>
      </c>
      <c r="I13" s="71">
        <f>101618000+60000000+500000</f>
        <v>162118000</v>
      </c>
      <c r="J13" s="67">
        <f t="shared" si="1"/>
        <v>587300000</v>
      </c>
      <c r="K13" s="5" t="s">
        <v>39</v>
      </c>
      <c r="L13" s="72" t="s">
        <v>107</v>
      </c>
      <c r="M13" s="10">
        <v>200174664</v>
      </c>
      <c r="N13" s="79"/>
    </row>
    <row r="14" spans="1:14" ht="37.5" x14ac:dyDescent="0.3">
      <c r="B14" s="6">
        <f t="shared" si="2"/>
        <v>6</v>
      </c>
      <c r="C14" s="4" t="s">
        <v>70</v>
      </c>
      <c r="D14" s="58" t="s">
        <v>86</v>
      </c>
      <c r="E14" s="58" t="s">
        <v>47</v>
      </c>
      <c r="F14" s="58" t="s">
        <v>92</v>
      </c>
      <c r="G14" s="46">
        <v>1198400000</v>
      </c>
      <c r="H14" s="67">
        <v>137816000</v>
      </c>
      <c r="I14" s="77">
        <v>202584000</v>
      </c>
      <c r="J14" s="67">
        <f t="shared" si="1"/>
        <v>858000000</v>
      </c>
      <c r="K14" s="5" t="s">
        <v>38</v>
      </c>
      <c r="L14" s="65" t="s">
        <v>108</v>
      </c>
      <c r="M14" s="10">
        <v>304899935</v>
      </c>
      <c r="N14" s="79"/>
    </row>
    <row r="15" spans="1:14" ht="56.25" hidden="1" x14ac:dyDescent="0.3">
      <c r="B15" s="6">
        <f t="shared" si="2"/>
        <v>7</v>
      </c>
      <c r="C15" s="57" t="s">
        <v>71</v>
      </c>
      <c r="D15" s="58" t="s">
        <v>87</v>
      </c>
      <c r="E15" s="58" t="s">
        <v>49</v>
      </c>
      <c r="F15" s="58" t="s">
        <v>61</v>
      </c>
      <c r="G15" s="46">
        <v>1360000000</v>
      </c>
      <c r="H15" s="67">
        <v>156400000</v>
      </c>
      <c r="I15" s="77"/>
      <c r="J15" s="67">
        <f t="shared" si="1"/>
        <v>1203600000</v>
      </c>
      <c r="K15" s="5" t="s">
        <v>40</v>
      </c>
      <c r="L15" s="65" t="s">
        <v>109</v>
      </c>
      <c r="M15" s="10">
        <v>204816336</v>
      </c>
      <c r="N15" s="79"/>
    </row>
    <row r="16" spans="1:14" ht="56.25" hidden="1" x14ac:dyDescent="0.3">
      <c r="B16" s="6">
        <f t="shared" si="2"/>
        <v>8</v>
      </c>
      <c r="C16" s="4" t="s">
        <v>72</v>
      </c>
      <c r="D16" s="58" t="s">
        <v>88</v>
      </c>
      <c r="E16" s="68" t="s">
        <v>39</v>
      </c>
      <c r="F16" s="58" t="s">
        <v>62</v>
      </c>
      <c r="G16" s="46">
        <v>1360000000</v>
      </c>
      <c r="H16" s="67">
        <v>156400000</v>
      </c>
      <c r="I16" s="77"/>
      <c r="J16" s="67">
        <f t="shared" si="1"/>
        <v>1203600000</v>
      </c>
      <c r="K16" s="5" t="s">
        <v>40</v>
      </c>
      <c r="L16" s="65" t="s">
        <v>110</v>
      </c>
      <c r="M16" s="10">
        <v>204816336</v>
      </c>
      <c r="N16" s="79"/>
    </row>
    <row r="17" spans="2:14" ht="93.75" hidden="1" x14ac:dyDescent="0.3">
      <c r="B17" s="6">
        <f t="shared" si="2"/>
        <v>9</v>
      </c>
      <c r="C17" s="4" t="s">
        <v>73</v>
      </c>
      <c r="D17" s="58" t="s">
        <v>83</v>
      </c>
      <c r="E17" s="68" t="s">
        <v>79</v>
      </c>
      <c r="F17" s="58" t="s">
        <v>91</v>
      </c>
      <c r="G17" s="46">
        <v>1360000000</v>
      </c>
      <c r="H17" s="67">
        <v>156400000</v>
      </c>
      <c r="I17" s="77"/>
      <c r="J17" s="67">
        <f t="shared" si="1"/>
        <v>1203600000</v>
      </c>
      <c r="K17" s="5" t="s">
        <v>76</v>
      </c>
      <c r="L17" s="65" t="s">
        <v>111</v>
      </c>
      <c r="M17" s="10">
        <v>200144930</v>
      </c>
      <c r="N17" s="79"/>
    </row>
    <row r="18" spans="2:14" ht="37.5" x14ac:dyDescent="0.3">
      <c r="B18" s="6">
        <f t="shared" si="2"/>
        <v>10</v>
      </c>
      <c r="C18" s="4" t="s">
        <v>74</v>
      </c>
      <c r="D18" s="58" t="s">
        <v>89</v>
      </c>
      <c r="E18" s="68" t="s">
        <v>39</v>
      </c>
      <c r="F18" s="58" t="s">
        <v>63</v>
      </c>
      <c r="G18" s="46">
        <v>1145270125</v>
      </c>
      <c r="H18" s="67">
        <v>134906000</v>
      </c>
      <c r="I18" s="71">
        <f>137464125+60000000+900000</f>
        <v>198364125</v>
      </c>
      <c r="J18" s="67">
        <f t="shared" si="1"/>
        <v>812000000</v>
      </c>
      <c r="K18" s="5" t="s">
        <v>39</v>
      </c>
      <c r="L18" s="73" t="s">
        <v>112</v>
      </c>
      <c r="M18" s="10">
        <v>200174664</v>
      </c>
      <c r="N18" s="79"/>
    </row>
    <row r="19" spans="2:14" ht="60.75" customHeight="1" x14ac:dyDescent="0.3">
      <c r="B19" s="6">
        <f t="shared" si="2"/>
        <v>11</v>
      </c>
      <c r="C19" s="4" t="s">
        <v>75</v>
      </c>
      <c r="D19" s="58" t="s">
        <v>90</v>
      </c>
      <c r="E19" s="68" t="s">
        <v>39</v>
      </c>
      <c r="F19" s="58" t="s">
        <v>64</v>
      </c>
      <c r="G19" s="46">
        <v>1107269874</v>
      </c>
      <c r="H19" s="67">
        <v>130536000</v>
      </c>
      <c r="I19" s="71">
        <f>132933874+60000000+800000</f>
        <v>193733874</v>
      </c>
      <c r="J19" s="67">
        <f t="shared" si="1"/>
        <v>783000000</v>
      </c>
      <c r="K19" s="5" t="s">
        <v>39</v>
      </c>
      <c r="L19" s="81" t="s">
        <v>115</v>
      </c>
      <c r="M19" s="10">
        <v>200174664</v>
      </c>
      <c r="N19" s="79"/>
    </row>
    <row r="20" spans="2:14" ht="56.25" hidden="1" x14ac:dyDescent="0.3">
      <c r="B20" s="6">
        <f t="shared" si="2"/>
        <v>12</v>
      </c>
      <c r="C20" s="57" t="s">
        <v>96</v>
      </c>
      <c r="D20" s="58" t="s">
        <v>101</v>
      </c>
      <c r="E20" s="58" t="s">
        <v>47</v>
      </c>
      <c r="F20" s="58" t="s">
        <v>97</v>
      </c>
      <c r="G20" s="46">
        <v>1360000000</v>
      </c>
      <c r="H20" s="67">
        <v>156400000</v>
      </c>
      <c r="I20" s="77"/>
      <c r="J20" s="67">
        <f t="shared" si="1"/>
        <v>1203600000</v>
      </c>
      <c r="K20" s="5" t="s">
        <v>38</v>
      </c>
      <c r="L20" s="81" t="s">
        <v>113</v>
      </c>
      <c r="M20" s="10">
        <v>304899935</v>
      </c>
      <c r="N20" s="79"/>
    </row>
    <row r="21" spans="2:14" ht="56.25" hidden="1" x14ac:dyDescent="0.3">
      <c r="B21" s="6">
        <f t="shared" si="2"/>
        <v>13</v>
      </c>
      <c r="C21" s="4" t="s">
        <v>95</v>
      </c>
      <c r="D21" s="58" t="s">
        <v>100</v>
      </c>
      <c r="E21" s="58" t="s">
        <v>99</v>
      </c>
      <c r="F21" s="58" t="s">
        <v>98</v>
      </c>
      <c r="G21" s="46">
        <v>1360000000</v>
      </c>
      <c r="H21" s="67">
        <v>156400000</v>
      </c>
      <c r="I21" s="77"/>
      <c r="J21" s="67">
        <f t="shared" si="1"/>
        <v>1203600000</v>
      </c>
      <c r="K21" s="5" t="s">
        <v>40</v>
      </c>
      <c r="L21" s="81" t="s">
        <v>114</v>
      </c>
      <c r="M21" s="10">
        <v>204816336</v>
      </c>
      <c r="N21" s="79"/>
    </row>
    <row r="22" spans="2:14" ht="93.75" customHeight="1" x14ac:dyDescent="0.3">
      <c r="C22" s="90" t="s">
        <v>116</v>
      </c>
      <c r="D22" s="90"/>
      <c r="E22" s="54"/>
      <c r="F22" s="55" t="s">
        <v>51</v>
      </c>
      <c r="G22" s="70"/>
      <c r="H22" s="86"/>
      <c r="I22" s="78">
        <v>1387713928.21</v>
      </c>
      <c r="J22" s="66"/>
    </row>
    <row r="23" spans="2:14" x14ac:dyDescent="0.3">
      <c r="G23" s="79"/>
      <c r="I23" s="78">
        <f>+I22-I8</f>
        <v>17464.210000038147</v>
      </c>
      <c r="J23" s="80"/>
    </row>
    <row r="24" spans="2:14" ht="51.75" hidden="1" customHeight="1" x14ac:dyDescent="0.3">
      <c r="C24" s="90" t="s">
        <v>117</v>
      </c>
      <c r="D24" s="90"/>
      <c r="F24" s="55" t="s">
        <v>53</v>
      </c>
      <c r="G24" s="70"/>
      <c r="H24" s="86"/>
      <c r="I24" s="78"/>
    </row>
    <row r="28" spans="2:14" x14ac:dyDescent="0.3">
      <c r="J28" s="1"/>
      <c r="K28" s="1"/>
      <c r="L28" s="1"/>
    </row>
    <row r="29" spans="2:14" x14ac:dyDescent="0.3">
      <c r="J29" s="1"/>
    </row>
    <row r="30" spans="2:14" x14ac:dyDescent="0.3">
      <c r="J30" s="1"/>
    </row>
  </sheetData>
  <autoFilter ref="A7:M24">
    <filterColumn colId="8">
      <customFilters>
        <customFilter operator="notEqual" val=" "/>
      </customFilters>
    </filterColumn>
  </autoFilter>
  <mergeCells count="5">
    <mergeCell ref="B3:K4"/>
    <mergeCell ref="B5:K5"/>
    <mergeCell ref="B8:C8"/>
    <mergeCell ref="C22:D22"/>
    <mergeCell ref="C24:D24"/>
  </mergeCells>
  <printOptions horizontalCentered="1"/>
  <pageMargins left="7.874015748031496E-2" right="7.874015748031496E-2" top="0.23622047244094491" bottom="0.15748031496062992" header="0" footer="0"/>
  <pageSetup paperSize="9" scale="60" fitToHeight="10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view="pageBreakPreview" zoomScale="90" zoomScaleNormal="100" zoomScaleSheetLayoutView="90" workbookViewId="0">
      <selection activeCell="K11" sqref="K11"/>
    </sheetView>
  </sheetViews>
  <sheetFormatPr defaultRowHeight="15" x14ac:dyDescent="0.25"/>
  <cols>
    <col min="2" max="2" width="4.7109375" style="11" customWidth="1"/>
    <col min="3" max="3" width="19.42578125" style="11" customWidth="1"/>
    <col min="4" max="4" width="9.5703125" style="12" customWidth="1"/>
    <col min="5" max="5" width="13.85546875" style="12" customWidth="1"/>
    <col min="6" max="6" width="9.5703125" style="11" customWidth="1"/>
    <col min="7" max="7" width="13.85546875" style="11" customWidth="1"/>
    <col min="8" max="8" width="9.5703125" style="11" customWidth="1"/>
    <col min="9" max="9" width="13.85546875" style="11" customWidth="1"/>
    <col min="10" max="10" width="9.5703125" style="11" customWidth="1"/>
    <col min="11" max="11" width="13.85546875" customWidth="1"/>
    <col min="12" max="12" width="9.5703125" style="11" customWidth="1"/>
    <col min="13" max="13" width="13.85546875" customWidth="1"/>
    <col min="14" max="14" width="9.5703125" style="11" customWidth="1"/>
    <col min="15" max="15" width="13.85546875" customWidth="1"/>
    <col min="16" max="16" width="9.5703125" style="11" customWidth="1"/>
    <col min="17" max="17" width="13.85546875" customWidth="1"/>
  </cols>
  <sheetData>
    <row r="1" spans="1:21" ht="69.400000000000006" customHeight="1" x14ac:dyDescent="0.25">
      <c r="B1" s="96" t="s">
        <v>34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21" ht="25.5" x14ac:dyDescent="0.35">
      <c r="C2" s="106" t="s">
        <v>35</v>
      </c>
      <c r="D2" s="106"/>
      <c r="P2" s="97" t="s">
        <v>31</v>
      </c>
      <c r="Q2" s="97"/>
    </row>
    <row r="3" spans="1:21" ht="38.85" customHeight="1" x14ac:dyDescent="0.25">
      <c r="B3" s="101" t="s">
        <v>3</v>
      </c>
      <c r="C3" s="98" t="s">
        <v>4</v>
      </c>
      <c r="D3" s="101" t="s">
        <v>5</v>
      </c>
      <c r="E3" s="104"/>
      <c r="F3" s="93" t="s">
        <v>8</v>
      </c>
      <c r="G3" s="94"/>
      <c r="H3" s="94"/>
      <c r="I3" s="94"/>
      <c r="J3" s="94"/>
      <c r="K3" s="94"/>
      <c r="L3" s="94"/>
      <c r="M3" s="94"/>
      <c r="N3" s="94"/>
      <c r="O3" s="94"/>
      <c r="P3" s="94"/>
      <c r="Q3" s="95"/>
    </row>
    <row r="4" spans="1:21" ht="87.95" customHeight="1" x14ac:dyDescent="0.25">
      <c r="B4" s="102"/>
      <c r="C4" s="99"/>
      <c r="D4" s="102"/>
      <c r="E4" s="92"/>
      <c r="F4" s="105" t="s">
        <v>2</v>
      </c>
      <c r="G4" s="91"/>
      <c r="H4" s="91" t="s">
        <v>30</v>
      </c>
      <c r="I4" s="91"/>
      <c r="J4" s="91" t="s">
        <v>1</v>
      </c>
      <c r="K4" s="91"/>
      <c r="L4" s="91" t="s">
        <v>32</v>
      </c>
      <c r="M4" s="91"/>
      <c r="N4" s="91" t="s">
        <v>33</v>
      </c>
      <c r="O4" s="91"/>
      <c r="P4" s="91" t="s">
        <v>9</v>
      </c>
      <c r="Q4" s="92"/>
    </row>
    <row r="5" spans="1:21" ht="37.700000000000003" customHeight="1" x14ac:dyDescent="0.25">
      <c r="B5" s="103"/>
      <c r="C5" s="100"/>
      <c r="D5" s="42" t="s">
        <v>6</v>
      </c>
      <c r="E5" s="43" t="s">
        <v>7</v>
      </c>
      <c r="F5" s="44" t="s">
        <v>6</v>
      </c>
      <c r="G5" s="45" t="s">
        <v>7</v>
      </c>
      <c r="H5" s="45" t="s">
        <v>6</v>
      </c>
      <c r="I5" s="45" t="s">
        <v>7</v>
      </c>
      <c r="J5" s="45" t="s">
        <v>6</v>
      </c>
      <c r="K5" s="45" t="s">
        <v>7</v>
      </c>
      <c r="L5" s="45" t="s">
        <v>6</v>
      </c>
      <c r="M5" s="45" t="s">
        <v>7</v>
      </c>
      <c r="N5" s="45" t="s">
        <v>6</v>
      </c>
      <c r="O5" s="45" t="s">
        <v>7</v>
      </c>
      <c r="P5" s="45" t="s">
        <v>6</v>
      </c>
      <c r="Q5" s="43" t="s">
        <v>7</v>
      </c>
    </row>
    <row r="6" spans="1:21" ht="28.7" customHeight="1" x14ac:dyDescent="0.25">
      <c r="B6" s="23"/>
      <c r="C6" s="26" t="s">
        <v>10</v>
      </c>
      <c r="D6" s="34" t="e">
        <f t="shared" ref="D6:Q6" si="0">SUM(D7:D25)</f>
        <v>#REF!</v>
      </c>
      <c r="E6" s="35">
        <f t="shared" si="0"/>
        <v>1360000000</v>
      </c>
      <c r="F6" s="30" t="e">
        <f t="shared" si="0"/>
        <v>#REF!</v>
      </c>
      <c r="G6" s="24">
        <f t="shared" si="0"/>
        <v>8160</v>
      </c>
      <c r="H6" s="24" t="e">
        <f t="shared" si="0"/>
        <v>#REF!</v>
      </c>
      <c r="I6" s="24">
        <f t="shared" si="0"/>
        <v>1360</v>
      </c>
      <c r="J6" s="24" t="e">
        <f t="shared" si="0"/>
        <v>#REF!</v>
      </c>
      <c r="K6" s="24">
        <f t="shared" si="0"/>
        <v>2720</v>
      </c>
      <c r="L6" s="24" t="e">
        <f t="shared" ref="L6:M6" si="1">SUM(L7:L25)</f>
        <v>#REF!</v>
      </c>
      <c r="M6" s="24">
        <f t="shared" si="1"/>
        <v>0</v>
      </c>
      <c r="N6" s="24" t="e">
        <f t="shared" ref="N6:O6" si="2">SUM(N7:N25)</f>
        <v>#REF!</v>
      </c>
      <c r="O6" s="24">
        <f t="shared" si="2"/>
        <v>0</v>
      </c>
      <c r="P6" s="24" t="e">
        <f t="shared" si="0"/>
        <v>#REF!</v>
      </c>
      <c r="Q6" s="25">
        <f t="shared" si="0"/>
        <v>1359987760</v>
      </c>
    </row>
    <row r="7" spans="1:21" ht="26.25" customHeight="1" x14ac:dyDescent="0.25">
      <c r="A7">
        <v>608</v>
      </c>
      <c r="B7" s="20">
        <v>1</v>
      </c>
      <c r="C7" s="27" t="s">
        <v>11</v>
      </c>
      <c r="D7" s="36" t="e">
        <f>+SUMIFS(Свод!#REF!,Свод!A:A,A7)</f>
        <v>#REF!</v>
      </c>
      <c r="E7" s="37">
        <f>+SUMIFS(Свод!G:G,Свод!A:A,A7)</f>
        <v>0</v>
      </c>
      <c r="F7" s="31" t="e">
        <f>+SUMIFS(Свод!#REF!,Свод!$A:$A,$A7,Свод!$I:$I,F$4)</f>
        <v>#REF!</v>
      </c>
      <c r="G7" s="21">
        <f>+SUMIFS(Свод!$G:$G,Свод!$A:$A,$A7,Свод!$I:$I,F$4)</f>
        <v>0</v>
      </c>
      <c r="H7" s="21" t="e">
        <f>+SUMIFS(Свод!#REF!,Свод!$A:$A,$A7,Свод!$I:$I,H$4)</f>
        <v>#REF!</v>
      </c>
      <c r="I7" s="21">
        <f>+SUMIFS(Свод!$G:$G,Свод!$A:$A,$A7,Свод!$I:$I,H$4)</f>
        <v>0</v>
      </c>
      <c r="J7" s="21" t="e">
        <f>+SUMIFS(Свод!#REF!,Свод!$A:$A,$A7,Свод!$I:$I,J$4)</f>
        <v>#REF!</v>
      </c>
      <c r="K7" s="21">
        <f>+SUMIFS(Свод!$G:$G,Свод!$A:$A,$A7,Свод!$I:$I,J$4)</f>
        <v>0</v>
      </c>
      <c r="L7" s="21" t="e">
        <f>+SUMIFS(Свод!#REF!,Свод!$A:$A,$A7,Свод!$I:$I,L$4)</f>
        <v>#REF!</v>
      </c>
      <c r="M7" s="21">
        <f>+SUMIFS(Свод!$G:$G,Свод!$A:$A,$A7,Свод!$I:$I,L$4)</f>
        <v>0</v>
      </c>
      <c r="N7" s="21" t="e">
        <f>+SUMIFS(Свод!#REF!,Свод!$A:$A,$A7,Свод!$I:$I,N$4)</f>
        <v>#REF!</v>
      </c>
      <c r="O7" s="21">
        <f>+SUMIFS(Свод!$G:$G,Свод!$A:$A,$A7,Свод!$I:$I,N$4)</f>
        <v>0</v>
      </c>
      <c r="P7" s="21" t="e">
        <f>+D7-F7-H7-J7-L7-N7</f>
        <v>#REF!</v>
      </c>
      <c r="Q7" s="22">
        <f t="shared" ref="Q7:Q25" si="3">+E7-G7-I7-K7-M7-O7</f>
        <v>0</v>
      </c>
      <c r="R7">
        <v>15</v>
      </c>
      <c r="S7">
        <v>12000</v>
      </c>
      <c r="T7" s="17" t="e">
        <f>+R7-D7</f>
        <v>#REF!</v>
      </c>
      <c r="U7" s="17">
        <f>+S7-E7</f>
        <v>12000</v>
      </c>
    </row>
    <row r="8" spans="1:21" ht="26.25" customHeight="1" x14ac:dyDescent="0.25">
      <c r="A8">
        <f>+A7+1</f>
        <v>609</v>
      </c>
      <c r="B8" s="18">
        <f>+B7+1</f>
        <v>2</v>
      </c>
      <c r="C8" s="28" t="s">
        <v>12</v>
      </c>
      <c r="D8" s="38" t="e">
        <f>+SUMIFS(Свод!#REF!,Свод!A:A,A8)</f>
        <v>#REF!</v>
      </c>
      <c r="E8" s="39">
        <f>+SUMIFS(Свод!G:G,Свод!A:A,A8)</f>
        <v>0</v>
      </c>
      <c r="F8" s="32" t="e">
        <f>+SUMIFS(Свод!#REF!,Свод!$A:$A,$A8,Свод!$I:$I,F$4)</f>
        <v>#REF!</v>
      </c>
      <c r="G8" s="13">
        <f>+SUMIFS(Свод!$G:$G,Свод!$A:$A,$A8,Свод!$I:$I,F$4)</f>
        <v>0</v>
      </c>
      <c r="H8" s="13" t="e">
        <f>+SUMIFS(Свод!#REF!,Свод!$A:$A,$A8,Свод!$I:$I,H$4)</f>
        <v>#REF!</v>
      </c>
      <c r="I8" s="13">
        <f>+SUMIFS(Свод!$G:$G,Свод!$A:$A,$A8,Свод!$I:$I,H$4)</f>
        <v>0</v>
      </c>
      <c r="J8" s="13" t="e">
        <f>+SUMIFS(Свод!#REF!,Свод!$A:$A,$A8,Свод!$I:$I,J$4)</f>
        <v>#REF!</v>
      </c>
      <c r="K8" s="13">
        <f>+SUMIFS(Свод!$G:$G,Свод!$A:$A,$A8,Свод!$I:$I,J$4)</f>
        <v>0</v>
      </c>
      <c r="L8" s="13" t="e">
        <f>+SUMIFS(Свод!#REF!,Свод!$A:$A,$A8,Свод!$I:$I,L$4)</f>
        <v>#REF!</v>
      </c>
      <c r="M8" s="13">
        <f>+SUMIFS(Свод!$G:$G,Свод!$A:$A,$A8,Свод!$I:$I,L$4)</f>
        <v>0</v>
      </c>
      <c r="N8" s="13" t="e">
        <f>+SUMIFS(Свод!#REF!,Свод!$A:$A,$A8,Свод!$I:$I,N$4)</f>
        <v>#REF!</v>
      </c>
      <c r="O8" s="13">
        <f>+SUMIFS(Свод!$G:$G,Свод!$A:$A,$A8,Свод!$I:$I,N$4)</f>
        <v>0</v>
      </c>
      <c r="P8" s="13" t="e">
        <f t="shared" ref="P8:P25" si="4">+D8-F8-H8-J8-L8-N8</f>
        <v>#REF!</v>
      </c>
      <c r="Q8" s="14">
        <f t="shared" si="3"/>
        <v>0</v>
      </c>
      <c r="R8">
        <v>13</v>
      </c>
      <c r="S8">
        <v>12500</v>
      </c>
      <c r="T8" s="17" t="e">
        <f t="shared" ref="T8:T25" si="5">+R8-D8</f>
        <v>#REF!</v>
      </c>
      <c r="U8" s="17">
        <f t="shared" ref="U8:U25" si="6">+S8-E8</f>
        <v>12500</v>
      </c>
    </row>
    <row r="9" spans="1:21" ht="26.25" customHeight="1" x14ac:dyDescent="0.25">
      <c r="A9">
        <f t="shared" ref="A9:A24" si="7">+A8+1</f>
        <v>610</v>
      </c>
      <c r="B9" s="18">
        <f t="shared" ref="B9:B25" si="8">+B8+1</f>
        <v>3</v>
      </c>
      <c r="C9" s="28" t="s">
        <v>13</v>
      </c>
      <c r="D9" s="38" t="e">
        <f>+SUMIFS(Свод!#REF!,Свод!A:A,A9)</f>
        <v>#REF!</v>
      </c>
      <c r="E9" s="39">
        <f>+SUMIFS(Свод!G:G,Свод!A:A,A9)</f>
        <v>0</v>
      </c>
      <c r="F9" s="32" t="e">
        <f>+SUMIFS(Свод!#REF!,Свод!$A:$A,$A9,Свод!$I:$I,F$4)</f>
        <v>#REF!</v>
      </c>
      <c r="G9" s="13">
        <f>+SUMIFS(Свод!$G:$G,Свод!$A:$A,$A9,Свод!$I:$I,F$4)</f>
        <v>0</v>
      </c>
      <c r="H9" s="13" t="e">
        <f>+SUMIFS(Свод!#REF!,Свод!$A:$A,$A9,Свод!$I:$I,H$4)</f>
        <v>#REF!</v>
      </c>
      <c r="I9" s="13">
        <f>+SUMIFS(Свод!$G:$G,Свод!$A:$A,$A9,Свод!$I:$I,H$4)</f>
        <v>0</v>
      </c>
      <c r="J9" s="13" t="e">
        <f>+SUMIFS(Свод!#REF!,Свод!$A:$A,$A9,Свод!$I:$I,J$4)</f>
        <v>#REF!</v>
      </c>
      <c r="K9" s="13">
        <f>+SUMIFS(Свод!$G:$G,Свод!$A:$A,$A9,Свод!$I:$I,J$4)</f>
        <v>0</v>
      </c>
      <c r="L9" s="13" t="e">
        <f>+SUMIFS(Свод!#REF!,Свод!$A:$A,$A9,Свод!$I:$I,L$4)</f>
        <v>#REF!</v>
      </c>
      <c r="M9" s="13">
        <f>+SUMIFS(Свод!$G:$G,Свод!$A:$A,$A9,Свод!$I:$I,L$4)</f>
        <v>0</v>
      </c>
      <c r="N9" s="13" t="e">
        <f>+SUMIFS(Свод!#REF!,Свод!$A:$A,$A9,Свод!$I:$I,N$4)</f>
        <v>#REF!</v>
      </c>
      <c r="O9" s="13">
        <f>+SUMIFS(Свод!$G:$G,Свод!$A:$A,$A9,Свод!$I:$I,N$4)</f>
        <v>0</v>
      </c>
      <c r="P9" s="13" t="e">
        <f t="shared" si="4"/>
        <v>#REF!</v>
      </c>
      <c r="Q9" s="14">
        <f t="shared" si="3"/>
        <v>0</v>
      </c>
      <c r="R9">
        <v>4</v>
      </c>
      <c r="S9">
        <v>4800</v>
      </c>
      <c r="T9" s="17" t="e">
        <f t="shared" si="5"/>
        <v>#REF!</v>
      </c>
      <c r="U9" s="17">
        <f t="shared" si="6"/>
        <v>4800</v>
      </c>
    </row>
    <row r="10" spans="1:21" ht="26.25" customHeight="1" x14ac:dyDescent="0.25">
      <c r="A10">
        <f t="shared" si="7"/>
        <v>611</v>
      </c>
      <c r="B10" s="18">
        <f t="shared" si="8"/>
        <v>4</v>
      </c>
      <c r="C10" s="28" t="s">
        <v>14</v>
      </c>
      <c r="D10" s="38" t="e">
        <f>+SUMIFS(Свод!#REF!,Свод!A:A,A10)</f>
        <v>#REF!</v>
      </c>
      <c r="E10" s="39">
        <f>+SUMIFS(Свод!G:G,Свод!A:A,A10)</f>
        <v>0</v>
      </c>
      <c r="F10" s="32" t="e">
        <f>+SUMIFS(Свод!#REF!,Свод!$A:$A,$A10,Свод!$I:$I,F$4)</f>
        <v>#REF!</v>
      </c>
      <c r="G10" s="13">
        <f>+SUMIFS(Свод!$G:$G,Свод!$A:$A,$A10,Свод!$I:$I,F$4)</f>
        <v>0</v>
      </c>
      <c r="H10" s="13" t="e">
        <f>+SUMIFS(Свод!#REF!,Свод!$A:$A,$A10,Свод!$I:$I,H$4)</f>
        <v>#REF!</v>
      </c>
      <c r="I10" s="13">
        <f>+SUMIFS(Свод!$G:$G,Свод!$A:$A,$A10,Свод!$I:$I,H$4)</f>
        <v>0</v>
      </c>
      <c r="J10" s="13" t="e">
        <f>+SUMIFS(Свод!#REF!,Свод!$A:$A,$A10,Свод!$I:$I,J$4)</f>
        <v>#REF!</v>
      </c>
      <c r="K10" s="13">
        <f>+SUMIFS(Свод!$G:$G,Свод!$A:$A,$A10,Свод!$I:$I,J$4)</f>
        <v>0</v>
      </c>
      <c r="L10" s="13" t="e">
        <f>+SUMIFS(Свод!#REF!,Свод!$A:$A,$A10,Свод!$I:$I,L$4)</f>
        <v>#REF!</v>
      </c>
      <c r="M10" s="13">
        <f>+SUMIFS(Свод!$G:$G,Свод!$A:$A,$A10,Свод!$I:$I,L$4)</f>
        <v>0</v>
      </c>
      <c r="N10" s="13" t="e">
        <f>+SUMIFS(Свод!#REF!,Свод!$A:$A,$A10,Свод!$I:$I,N$4)</f>
        <v>#REF!</v>
      </c>
      <c r="O10" s="13">
        <f>+SUMIFS(Свод!$G:$G,Свод!$A:$A,$A10,Свод!$I:$I,N$4)</f>
        <v>0</v>
      </c>
      <c r="P10" s="13" t="e">
        <f t="shared" si="4"/>
        <v>#REF!</v>
      </c>
      <c r="Q10" s="14">
        <f t="shared" si="3"/>
        <v>0</v>
      </c>
      <c r="R10">
        <v>11</v>
      </c>
      <c r="S10">
        <v>9025.1200000000008</v>
      </c>
      <c r="T10" s="17" t="e">
        <f t="shared" si="5"/>
        <v>#REF!</v>
      </c>
      <c r="U10" s="17">
        <f t="shared" si="6"/>
        <v>9025.1200000000008</v>
      </c>
    </row>
    <row r="11" spans="1:21" ht="26.25" customHeight="1" x14ac:dyDescent="0.25">
      <c r="A11">
        <f t="shared" si="7"/>
        <v>612</v>
      </c>
      <c r="B11" s="18">
        <f t="shared" si="8"/>
        <v>5</v>
      </c>
      <c r="C11" s="28" t="s">
        <v>15</v>
      </c>
      <c r="D11" s="38" t="e">
        <f>+SUMIFS(Свод!#REF!,Свод!A:A,A11)</f>
        <v>#REF!</v>
      </c>
      <c r="E11" s="39">
        <f>+SUMIFS(Свод!G:G,Свод!A:A,A11)</f>
        <v>1360000000</v>
      </c>
      <c r="F11" s="32">
        <v>6</v>
      </c>
      <c r="G11" s="13">
        <f>1360*6</f>
        <v>8160</v>
      </c>
      <c r="H11" s="13">
        <v>1</v>
      </c>
      <c r="I11" s="13">
        <v>1360</v>
      </c>
      <c r="J11" s="13">
        <v>2</v>
      </c>
      <c r="K11" s="13">
        <f>1360*2</f>
        <v>2720</v>
      </c>
      <c r="L11" s="13" t="e">
        <f>+SUMIFS(Свод!#REF!,Свод!$A:$A,$A11,Свод!$I:$I,L$4)</f>
        <v>#REF!</v>
      </c>
      <c r="M11" s="13">
        <f>+SUMIFS(Свод!$G:$G,Свод!$A:$A,$A11,Свод!$I:$I,L$4)</f>
        <v>0</v>
      </c>
      <c r="N11" s="13" t="e">
        <f>+SUMIFS(Свод!#REF!,Свод!$A:$A,$A11,Свод!$I:$I,N$4)</f>
        <v>#REF!</v>
      </c>
      <c r="O11" s="13">
        <f>+SUMIFS(Свод!$G:$G,Свод!$A:$A,$A11,Свод!$I:$I,N$4)</f>
        <v>0</v>
      </c>
      <c r="P11" s="13" t="e">
        <f>+D11-F11-H11-J11-L11-N11</f>
        <v>#REF!</v>
      </c>
      <c r="Q11" s="14">
        <f t="shared" si="3"/>
        <v>1359987760</v>
      </c>
      <c r="R11">
        <v>6</v>
      </c>
      <c r="S11">
        <v>7200</v>
      </c>
      <c r="T11" s="17" t="e">
        <f t="shared" si="5"/>
        <v>#REF!</v>
      </c>
      <c r="U11" s="17">
        <f t="shared" si="6"/>
        <v>-1359992800</v>
      </c>
    </row>
    <row r="12" spans="1:21" ht="26.25" customHeight="1" x14ac:dyDescent="0.25">
      <c r="A12">
        <v>614</v>
      </c>
      <c r="B12" s="18">
        <f t="shared" si="8"/>
        <v>6</v>
      </c>
      <c r="C12" s="28" t="s">
        <v>16</v>
      </c>
      <c r="D12" s="38" t="e">
        <f>+SUMIFS(Свод!#REF!,Свод!A:A,A12)</f>
        <v>#REF!</v>
      </c>
      <c r="E12" s="39">
        <f>+SUMIFS(Свод!G:G,Свод!A:A,A12)</f>
        <v>0</v>
      </c>
      <c r="F12" s="32" t="e">
        <f>+SUMIFS(Свод!#REF!,Свод!$A:$A,$A12,Свод!$I:$I,F$4)</f>
        <v>#REF!</v>
      </c>
      <c r="G12" s="13">
        <f>+SUMIFS(Свод!$G:$G,Свод!$A:$A,$A12,Свод!$I:$I,F$4)</f>
        <v>0</v>
      </c>
      <c r="H12" s="13" t="e">
        <f>+SUMIFS(Свод!#REF!,Свод!$A:$A,$A12,Свод!$I:$I,H$4)</f>
        <v>#REF!</v>
      </c>
      <c r="I12" s="13">
        <f>+SUMIFS(Свод!$G:$G,Свод!$A:$A,$A12,Свод!$I:$I,H$4)</f>
        <v>0</v>
      </c>
      <c r="J12" s="13" t="e">
        <f>+SUMIFS(Свод!#REF!,Свод!$A:$A,$A12,Свод!$I:$I,J$4)</f>
        <v>#REF!</v>
      </c>
      <c r="K12" s="13">
        <f>+SUMIFS(Свод!$G:$G,Свод!$A:$A,$A12,Свод!$I:$I,J$4)</f>
        <v>0</v>
      </c>
      <c r="L12" s="13" t="e">
        <f>+SUMIFS(Свод!#REF!,Свод!$A:$A,$A12,Свод!$I:$I,L$4)</f>
        <v>#REF!</v>
      </c>
      <c r="M12" s="13">
        <f>+SUMIFS(Свод!$G:$G,Свод!$A:$A,$A12,Свод!$I:$I,L$4)</f>
        <v>0</v>
      </c>
      <c r="N12" s="13" t="e">
        <f>+SUMIFS(Свод!#REF!,Свод!$A:$A,$A12,Свод!$I:$I,N$4)</f>
        <v>#REF!</v>
      </c>
      <c r="O12" s="13">
        <f>+SUMIFS(Свод!$G:$G,Свод!$A:$A,$A12,Свод!$I:$I,N$4)</f>
        <v>0</v>
      </c>
      <c r="P12" s="13" t="e">
        <f t="shared" si="4"/>
        <v>#REF!</v>
      </c>
      <c r="Q12" s="14">
        <f t="shared" si="3"/>
        <v>0</v>
      </c>
      <c r="R12">
        <v>6</v>
      </c>
      <c r="S12">
        <v>7100</v>
      </c>
      <c r="T12" s="17" t="e">
        <f t="shared" si="5"/>
        <v>#REF!</v>
      </c>
      <c r="U12" s="17">
        <f t="shared" si="6"/>
        <v>7100</v>
      </c>
    </row>
    <row r="13" spans="1:21" ht="26.25" customHeight="1" x14ac:dyDescent="0.25">
      <c r="A13">
        <f t="shared" si="7"/>
        <v>615</v>
      </c>
      <c r="B13" s="18">
        <f t="shared" si="8"/>
        <v>7</v>
      </c>
      <c r="C13" s="28" t="s">
        <v>17</v>
      </c>
      <c r="D13" s="38" t="e">
        <f>+SUMIFS(Свод!#REF!,Свод!A:A,A13)</f>
        <v>#REF!</v>
      </c>
      <c r="E13" s="39">
        <f>+SUMIFS(Свод!G:G,Свод!A:A,A13)</f>
        <v>0</v>
      </c>
      <c r="F13" s="32" t="e">
        <f>+SUMIFS(Свод!#REF!,Свод!$A:$A,$A13,Свод!$I:$I,F$4)</f>
        <v>#REF!</v>
      </c>
      <c r="G13" s="13">
        <f>+SUMIFS(Свод!$G:$G,Свод!$A:$A,$A13,Свод!$I:$I,F$4)</f>
        <v>0</v>
      </c>
      <c r="H13" s="13" t="e">
        <f>+SUMIFS(Свод!#REF!,Свод!$A:$A,$A13,Свод!$I:$I,H$4)</f>
        <v>#REF!</v>
      </c>
      <c r="I13" s="13">
        <f>+SUMIFS(Свод!$G:$G,Свод!$A:$A,$A13,Свод!$I:$I,H$4)</f>
        <v>0</v>
      </c>
      <c r="J13" s="13" t="e">
        <f>+SUMIFS(Свод!#REF!,Свод!$A:$A,$A13,Свод!$I:$I,J$4)</f>
        <v>#REF!</v>
      </c>
      <c r="K13" s="13">
        <f>+SUMIFS(Свод!$G:$G,Свод!$A:$A,$A13,Свод!$I:$I,J$4)</f>
        <v>0</v>
      </c>
      <c r="L13" s="13" t="e">
        <f>+SUMIFS(Свод!#REF!,Свод!$A:$A,$A13,Свод!$I:$I,L$4)</f>
        <v>#REF!</v>
      </c>
      <c r="M13" s="13">
        <f>+SUMIFS(Свод!$G:$G,Свод!$A:$A,$A13,Свод!$I:$I,L$4)</f>
        <v>0</v>
      </c>
      <c r="N13" s="13" t="e">
        <f>+SUMIFS(Свод!#REF!,Свод!$A:$A,$A13,Свод!$I:$I,N$4)</f>
        <v>#REF!</v>
      </c>
      <c r="O13" s="13">
        <f>+SUMIFS(Свод!$G:$G,Свод!$A:$A,$A13,Свод!$I:$I,N$4)</f>
        <v>0</v>
      </c>
      <c r="P13" s="13" t="e">
        <f t="shared" si="4"/>
        <v>#REF!</v>
      </c>
      <c r="Q13" s="14">
        <f t="shared" si="3"/>
        <v>0</v>
      </c>
      <c r="R13">
        <v>8</v>
      </c>
      <c r="S13">
        <v>7800</v>
      </c>
      <c r="T13" s="17" t="e">
        <f t="shared" si="5"/>
        <v>#REF!</v>
      </c>
      <c r="U13" s="17">
        <f t="shared" si="6"/>
        <v>7800</v>
      </c>
    </row>
    <row r="14" spans="1:21" ht="26.25" customHeight="1" x14ac:dyDescent="0.25">
      <c r="A14">
        <f t="shared" si="7"/>
        <v>616</v>
      </c>
      <c r="B14" s="18">
        <f t="shared" si="8"/>
        <v>8</v>
      </c>
      <c r="C14" s="28" t="s">
        <v>18</v>
      </c>
      <c r="D14" s="38" t="e">
        <f>+SUMIFS(Свод!#REF!,Свод!A:A,A14)</f>
        <v>#REF!</v>
      </c>
      <c r="E14" s="39">
        <f>+SUMIFS(Свод!G:G,Свод!A:A,A14)</f>
        <v>0</v>
      </c>
      <c r="F14" s="32" t="e">
        <f>+SUMIFS(Свод!#REF!,Свод!$A:$A,$A14,Свод!$I:$I,F$4)</f>
        <v>#REF!</v>
      </c>
      <c r="G14" s="13">
        <f>+SUMIFS(Свод!$G:$G,Свод!$A:$A,$A14,Свод!$I:$I,F$4)</f>
        <v>0</v>
      </c>
      <c r="H14" s="13" t="e">
        <f>+SUMIFS(Свод!#REF!,Свод!$A:$A,$A14,Свод!$I:$I,H$4)</f>
        <v>#REF!</v>
      </c>
      <c r="I14" s="13">
        <f>+SUMIFS(Свод!$G:$G,Свод!$A:$A,$A14,Свод!$I:$I,H$4)</f>
        <v>0</v>
      </c>
      <c r="J14" s="13" t="e">
        <f>+SUMIFS(Свод!#REF!,Свод!$A:$A,$A14,Свод!$I:$I,J$4)</f>
        <v>#REF!</v>
      </c>
      <c r="K14" s="13">
        <f>+SUMIFS(Свод!$G:$G,Свод!$A:$A,$A14,Свод!$I:$I,J$4)</f>
        <v>0</v>
      </c>
      <c r="L14" s="13" t="e">
        <f>+SUMIFS(Свод!#REF!,Свод!$A:$A,$A14,Свод!$I:$I,L$4)</f>
        <v>#REF!</v>
      </c>
      <c r="M14" s="13">
        <f>+SUMIFS(Свод!$G:$G,Свод!$A:$A,$A14,Свод!$I:$I,L$4)</f>
        <v>0</v>
      </c>
      <c r="N14" s="13" t="e">
        <f>+SUMIFS(Свод!#REF!,Свод!$A:$A,$A14,Свод!$I:$I,N$4)</f>
        <v>#REF!</v>
      </c>
      <c r="O14" s="13">
        <f>+SUMIFS(Свод!$G:$G,Свод!$A:$A,$A14,Свод!$I:$I,N$4)</f>
        <v>0</v>
      </c>
      <c r="P14" s="13" t="e">
        <f t="shared" si="4"/>
        <v>#REF!</v>
      </c>
      <c r="Q14" s="14">
        <f t="shared" si="3"/>
        <v>0</v>
      </c>
      <c r="R14">
        <v>6</v>
      </c>
      <c r="S14">
        <v>7200</v>
      </c>
      <c r="T14" s="17" t="e">
        <f t="shared" si="5"/>
        <v>#REF!</v>
      </c>
      <c r="U14" s="17">
        <f t="shared" si="6"/>
        <v>7200</v>
      </c>
    </row>
    <row r="15" spans="1:21" ht="26.25" customHeight="1" x14ac:dyDescent="0.25">
      <c r="A15">
        <f t="shared" si="7"/>
        <v>617</v>
      </c>
      <c r="B15" s="18">
        <f t="shared" si="8"/>
        <v>9</v>
      </c>
      <c r="C15" s="28" t="s">
        <v>19</v>
      </c>
      <c r="D15" s="38" t="e">
        <f>+SUMIFS(Свод!#REF!,Свод!A:A,A15)</f>
        <v>#REF!</v>
      </c>
      <c r="E15" s="39">
        <f>+SUMIFS(Свод!G:G,Свод!A:A,A15)</f>
        <v>0</v>
      </c>
      <c r="F15" s="32" t="e">
        <f>+SUMIFS(Свод!#REF!,Свод!$A:$A,$A15,Свод!$I:$I,F$4)</f>
        <v>#REF!</v>
      </c>
      <c r="G15" s="13">
        <f>+SUMIFS(Свод!$G:$G,Свод!$A:$A,$A15,Свод!$I:$I,F$4)</f>
        <v>0</v>
      </c>
      <c r="H15" s="13" t="e">
        <f>+SUMIFS(Свод!#REF!,Свод!$A:$A,$A15,Свод!$I:$I,H$4)</f>
        <v>#REF!</v>
      </c>
      <c r="I15" s="13">
        <f>+SUMIFS(Свод!$G:$G,Свод!$A:$A,$A15,Свод!$I:$I,H$4)</f>
        <v>0</v>
      </c>
      <c r="J15" s="13" t="e">
        <f>+SUMIFS(Свод!#REF!,Свод!$A:$A,$A15,Свод!$I:$I,J$4)</f>
        <v>#REF!</v>
      </c>
      <c r="K15" s="13">
        <f>+SUMIFS(Свод!$G:$G,Свод!$A:$A,$A15,Свод!$I:$I,J$4)</f>
        <v>0</v>
      </c>
      <c r="L15" s="13" t="e">
        <f>+SUMIFS(Свод!#REF!,Свод!$A:$A,$A15,Свод!$I:$I,L$4)</f>
        <v>#REF!</v>
      </c>
      <c r="M15" s="13">
        <f>+SUMIFS(Свод!$G:$G,Свод!$A:$A,$A15,Свод!$I:$I,L$4)</f>
        <v>0</v>
      </c>
      <c r="N15" s="13" t="e">
        <f>+SUMIFS(Свод!#REF!,Свод!$A:$A,$A15,Свод!$I:$I,N$4)</f>
        <v>#REF!</v>
      </c>
      <c r="O15" s="13">
        <f>+SUMIFS(Свод!$G:$G,Свод!$A:$A,$A15,Свод!$I:$I,N$4)</f>
        <v>0</v>
      </c>
      <c r="P15" s="13" t="e">
        <f t="shared" si="4"/>
        <v>#REF!</v>
      </c>
      <c r="Q15" s="14">
        <f t="shared" si="3"/>
        <v>0</v>
      </c>
      <c r="R15">
        <v>8</v>
      </c>
      <c r="S15">
        <v>9590</v>
      </c>
      <c r="T15" s="17" t="e">
        <f t="shared" si="5"/>
        <v>#REF!</v>
      </c>
      <c r="U15" s="17">
        <f t="shared" si="6"/>
        <v>9590</v>
      </c>
    </row>
    <row r="16" spans="1:21" ht="26.25" customHeight="1" x14ac:dyDescent="0.25">
      <c r="A16">
        <f t="shared" si="7"/>
        <v>618</v>
      </c>
      <c r="B16" s="18">
        <f t="shared" si="8"/>
        <v>10</v>
      </c>
      <c r="C16" s="28" t="s">
        <v>20</v>
      </c>
      <c r="D16" s="38" t="e">
        <f>+SUMIFS(Свод!#REF!,Свод!A:A,A16)</f>
        <v>#REF!</v>
      </c>
      <c r="E16" s="39">
        <f>+SUMIFS(Свод!G:G,Свод!A:A,A16)</f>
        <v>0</v>
      </c>
      <c r="F16" s="32" t="e">
        <f>+SUMIFS(Свод!#REF!,Свод!$A:$A,$A16,Свод!$I:$I,F$4)</f>
        <v>#REF!</v>
      </c>
      <c r="G16" s="13">
        <f>+SUMIFS(Свод!$G:$G,Свод!$A:$A,$A16,Свод!$I:$I,F$4)</f>
        <v>0</v>
      </c>
      <c r="H16" s="13" t="e">
        <f>+SUMIFS(Свод!#REF!,Свод!$A:$A,$A16,Свод!$I:$I,H$4)</f>
        <v>#REF!</v>
      </c>
      <c r="I16" s="13">
        <f>+SUMIFS(Свод!$G:$G,Свод!$A:$A,$A16,Свод!$I:$I,H$4)</f>
        <v>0</v>
      </c>
      <c r="J16" s="13" t="e">
        <f>+SUMIFS(Свод!#REF!,Свод!$A:$A,$A16,Свод!$I:$I,J$4)</f>
        <v>#REF!</v>
      </c>
      <c r="K16" s="13">
        <f>+SUMIFS(Свод!$G:$G,Свод!$A:$A,$A16,Свод!$I:$I,J$4)</f>
        <v>0</v>
      </c>
      <c r="L16" s="13" t="e">
        <f>+SUMIFS(Свод!#REF!,Свод!$A:$A,$A16,Свод!$I:$I,L$4)</f>
        <v>#REF!</v>
      </c>
      <c r="M16" s="13">
        <f>+SUMIFS(Свод!$G:$G,Свод!$A:$A,$A16,Свод!$I:$I,L$4)</f>
        <v>0</v>
      </c>
      <c r="N16" s="13" t="e">
        <f>+SUMIFS(Свод!#REF!,Свод!$A:$A,$A16,Свод!$I:$I,N$4)</f>
        <v>#REF!</v>
      </c>
      <c r="O16" s="13">
        <f>+SUMIFS(Свод!$G:$G,Свод!$A:$A,$A16,Свод!$I:$I,N$4)</f>
        <v>0</v>
      </c>
      <c r="P16" s="13" t="e">
        <f t="shared" si="4"/>
        <v>#REF!</v>
      </c>
      <c r="Q16" s="14">
        <f t="shared" si="3"/>
        <v>0</v>
      </c>
      <c r="R16">
        <v>7</v>
      </c>
      <c r="S16">
        <v>8350</v>
      </c>
      <c r="T16" s="17" t="e">
        <f t="shared" si="5"/>
        <v>#REF!</v>
      </c>
      <c r="U16" s="17">
        <f t="shared" si="6"/>
        <v>8350</v>
      </c>
    </row>
    <row r="17" spans="1:21" ht="26.25" customHeight="1" x14ac:dyDescent="0.25">
      <c r="A17">
        <f t="shared" si="7"/>
        <v>619</v>
      </c>
      <c r="B17" s="18">
        <f t="shared" si="8"/>
        <v>11</v>
      </c>
      <c r="C17" s="28" t="s">
        <v>21</v>
      </c>
      <c r="D17" s="38" t="e">
        <f>+SUMIFS(Свод!#REF!,Свод!A:A,A17)</f>
        <v>#REF!</v>
      </c>
      <c r="E17" s="39">
        <f>+SUMIFS(Свод!G:G,Свод!A:A,A17)</f>
        <v>0</v>
      </c>
      <c r="F17" s="32" t="e">
        <f>+SUMIFS(Свод!#REF!,Свод!$A:$A,$A17,Свод!$I:$I,F$4)</f>
        <v>#REF!</v>
      </c>
      <c r="G17" s="13">
        <f>+SUMIFS(Свод!$G:$G,Свод!$A:$A,$A17,Свод!$I:$I,F$4)</f>
        <v>0</v>
      </c>
      <c r="H17" s="13" t="e">
        <f>+SUMIFS(Свод!#REF!,Свод!$A:$A,$A17,Свод!$I:$I,H$4)</f>
        <v>#REF!</v>
      </c>
      <c r="I17" s="13">
        <f>+SUMIFS(Свод!$G:$G,Свод!$A:$A,$A17,Свод!$I:$I,H$4)</f>
        <v>0</v>
      </c>
      <c r="J17" s="13" t="e">
        <f>+SUMIFS(Свод!#REF!,Свод!$A:$A,$A17,Свод!$I:$I,J$4)</f>
        <v>#REF!</v>
      </c>
      <c r="K17" s="13">
        <f>+SUMIFS(Свод!$G:$G,Свод!$A:$A,$A17,Свод!$I:$I,J$4)</f>
        <v>0</v>
      </c>
      <c r="L17" s="13" t="e">
        <f>+SUMIFS(Свод!#REF!,Свод!$A:$A,$A17,Свод!$I:$I,L$4)</f>
        <v>#REF!</v>
      </c>
      <c r="M17" s="13">
        <f>+SUMIFS(Свод!$G:$G,Свод!$A:$A,$A17,Свод!$I:$I,L$4)</f>
        <v>0</v>
      </c>
      <c r="N17" s="13" t="e">
        <f>+SUMIFS(Свод!#REF!,Свод!$A:$A,$A17,Свод!$I:$I,N$4)</f>
        <v>#REF!</v>
      </c>
      <c r="O17" s="13">
        <f>+SUMIFS(Свод!$G:$G,Свод!$A:$A,$A17,Свод!$I:$I,N$4)</f>
        <v>0</v>
      </c>
      <c r="P17" s="13" t="e">
        <f t="shared" si="4"/>
        <v>#REF!</v>
      </c>
      <c r="Q17" s="14">
        <f t="shared" si="3"/>
        <v>0</v>
      </c>
      <c r="R17">
        <v>6</v>
      </c>
      <c r="S17">
        <v>7200</v>
      </c>
      <c r="T17" s="17" t="e">
        <f t="shared" si="5"/>
        <v>#REF!</v>
      </c>
      <c r="U17" s="17">
        <f t="shared" si="6"/>
        <v>7200</v>
      </c>
    </row>
    <row r="18" spans="1:21" ht="26.25" customHeight="1" x14ac:dyDescent="0.25">
      <c r="A18">
        <f t="shared" si="7"/>
        <v>620</v>
      </c>
      <c r="B18" s="18">
        <f t="shared" si="8"/>
        <v>12</v>
      </c>
      <c r="C18" s="28" t="s">
        <v>22</v>
      </c>
      <c r="D18" s="38" t="e">
        <f>+SUMIFS(Свод!#REF!,Свод!A:A,A18)</f>
        <v>#REF!</v>
      </c>
      <c r="E18" s="39">
        <f>+SUMIFS(Свод!G:G,Свод!A:A,A18)</f>
        <v>0</v>
      </c>
      <c r="F18" s="32" t="e">
        <f>+SUMIFS(Свод!#REF!,Свод!$A:$A,$A18,Свод!$I:$I,F$4)</f>
        <v>#REF!</v>
      </c>
      <c r="G18" s="13">
        <f>+SUMIFS(Свод!$G:$G,Свод!$A:$A,$A18,Свод!$I:$I,F$4)</f>
        <v>0</v>
      </c>
      <c r="H18" s="13" t="e">
        <f>+SUMIFS(Свод!#REF!,Свод!$A:$A,$A18,Свод!$I:$I,H$4)</f>
        <v>#REF!</v>
      </c>
      <c r="I18" s="13">
        <f>+SUMIFS(Свод!$G:$G,Свод!$A:$A,$A18,Свод!$I:$I,H$4)</f>
        <v>0</v>
      </c>
      <c r="J18" s="13" t="e">
        <f>+SUMIFS(Свод!#REF!,Свод!$A:$A,$A18,Свод!$I:$I,J$4)</f>
        <v>#REF!</v>
      </c>
      <c r="K18" s="13">
        <f>+SUMIFS(Свод!$G:$G,Свод!$A:$A,$A18,Свод!$I:$I,J$4)</f>
        <v>0</v>
      </c>
      <c r="L18" s="13" t="e">
        <f>+SUMIFS(Свод!#REF!,Свод!$A:$A,$A18,Свод!$I:$I,L$4)</f>
        <v>#REF!</v>
      </c>
      <c r="M18" s="13">
        <f>+SUMIFS(Свод!$G:$G,Свод!$A:$A,$A18,Свод!$I:$I,L$4)</f>
        <v>0</v>
      </c>
      <c r="N18" s="13" t="e">
        <f>+SUMIFS(Свод!#REF!,Свод!$A:$A,$A18,Свод!$I:$I,N$4)</f>
        <v>#REF!</v>
      </c>
      <c r="O18" s="13">
        <f>+SUMIFS(Свод!$G:$G,Свод!$A:$A,$A18,Свод!$I:$I,N$4)</f>
        <v>0</v>
      </c>
      <c r="P18" s="13" t="e">
        <f t="shared" si="4"/>
        <v>#REF!</v>
      </c>
      <c r="Q18" s="14">
        <f t="shared" si="3"/>
        <v>0</v>
      </c>
      <c r="R18">
        <v>4</v>
      </c>
      <c r="S18">
        <v>3400</v>
      </c>
      <c r="T18" s="17" t="e">
        <f t="shared" si="5"/>
        <v>#REF!</v>
      </c>
      <c r="U18" s="17">
        <f t="shared" si="6"/>
        <v>3400</v>
      </c>
    </row>
    <row r="19" spans="1:21" ht="26.25" customHeight="1" x14ac:dyDescent="0.25">
      <c r="A19">
        <f t="shared" si="7"/>
        <v>621</v>
      </c>
      <c r="B19" s="18">
        <f t="shared" si="8"/>
        <v>13</v>
      </c>
      <c r="C19" s="28" t="s">
        <v>23</v>
      </c>
      <c r="D19" s="38" t="e">
        <f>+SUMIFS(Свод!#REF!,Свод!A:A,A19)</f>
        <v>#REF!</v>
      </c>
      <c r="E19" s="39">
        <f>+SUMIFS(Свод!G:G,Свод!A:A,A19)</f>
        <v>0</v>
      </c>
      <c r="F19" s="32" t="e">
        <f>+SUMIFS(Свод!#REF!,Свод!$A:$A,$A19,Свод!$I:$I,F$4)</f>
        <v>#REF!</v>
      </c>
      <c r="G19" s="13">
        <f>+SUMIFS(Свод!$G:$G,Свод!$A:$A,$A19,Свод!$I:$I,F$4)</f>
        <v>0</v>
      </c>
      <c r="H19" s="13" t="e">
        <f>+SUMIFS(Свод!#REF!,Свод!$A:$A,$A19,Свод!$I:$I,H$4)</f>
        <v>#REF!</v>
      </c>
      <c r="I19" s="13">
        <f>+SUMIFS(Свод!$G:$G,Свод!$A:$A,$A19,Свод!$I:$I,H$4)</f>
        <v>0</v>
      </c>
      <c r="J19" s="13" t="e">
        <f>+SUMIFS(Свод!#REF!,Свод!$A:$A,$A19,Свод!$I:$I,J$4)</f>
        <v>#REF!</v>
      </c>
      <c r="K19" s="13">
        <f>+SUMIFS(Свод!$G:$G,Свод!$A:$A,$A19,Свод!$I:$I,J$4)</f>
        <v>0</v>
      </c>
      <c r="L19" s="13" t="e">
        <f>+SUMIFS(Свод!#REF!,Свод!$A:$A,$A19,Свод!$I:$I,L$4)</f>
        <v>#REF!</v>
      </c>
      <c r="M19" s="13">
        <f>+SUMIFS(Свод!$G:$G,Свод!$A:$A,$A19,Свод!$I:$I,L$4)</f>
        <v>0</v>
      </c>
      <c r="N19" s="13" t="e">
        <f>+SUMIFS(Свод!#REF!,Свод!$A:$A,$A19,Свод!$I:$I,N$4)</f>
        <v>#REF!</v>
      </c>
      <c r="O19" s="13">
        <f>+SUMIFS(Свод!$G:$G,Свод!$A:$A,$A19,Свод!$I:$I,N$4)</f>
        <v>0</v>
      </c>
      <c r="P19" s="13" t="e">
        <f t="shared" si="4"/>
        <v>#REF!</v>
      </c>
      <c r="Q19" s="14">
        <f t="shared" si="3"/>
        <v>0</v>
      </c>
      <c r="R19">
        <v>6</v>
      </c>
      <c r="S19">
        <v>7200</v>
      </c>
      <c r="T19" s="17" t="e">
        <f t="shared" si="5"/>
        <v>#REF!</v>
      </c>
      <c r="U19" s="17">
        <f t="shared" si="6"/>
        <v>7200</v>
      </c>
    </row>
    <row r="20" spans="1:21" ht="26.25" customHeight="1" x14ac:dyDescent="0.25">
      <c r="A20">
        <f t="shared" si="7"/>
        <v>622</v>
      </c>
      <c r="B20" s="18">
        <f t="shared" si="8"/>
        <v>14</v>
      </c>
      <c r="C20" s="28" t="s">
        <v>24</v>
      </c>
      <c r="D20" s="38" t="e">
        <f>+SUMIFS(Свод!#REF!,Свод!A:A,A20)</f>
        <v>#REF!</v>
      </c>
      <c r="E20" s="39">
        <f>+SUMIFS(Свод!G:G,Свод!A:A,A20)</f>
        <v>0</v>
      </c>
      <c r="F20" s="32" t="e">
        <f>+SUMIFS(Свод!#REF!,Свод!$A:$A,$A20,Свод!$I:$I,F$4)</f>
        <v>#REF!</v>
      </c>
      <c r="G20" s="13">
        <f>+SUMIFS(Свод!$G:$G,Свод!$A:$A,$A20,Свод!$I:$I,F$4)</f>
        <v>0</v>
      </c>
      <c r="H20" s="13" t="e">
        <f>+SUMIFS(Свод!#REF!,Свод!$A:$A,$A20,Свод!$I:$I,H$4)</f>
        <v>#REF!</v>
      </c>
      <c r="I20" s="13">
        <f>+SUMIFS(Свод!$G:$G,Свод!$A:$A,$A20,Свод!$I:$I,H$4)</f>
        <v>0</v>
      </c>
      <c r="J20" s="13" t="e">
        <f>+SUMIFS(Свод!#REF!,Свод!$A:$A,$A20,Свод!$I:$I,J$4)</f>
        <v>#REF!</v>
      </c>
      <c r="K20" s="13">
        <f>+SUMIFS(Свод!$G:$G,Свод!$A:$A,$A20,Свод!$I:$I,J$4)</f>
        <v>0</v>
      </c>
      <c r="L20" s="13" t="e">
        <f>+SUMIFS(Свод!#REF!,Свод!$A:$A,$A20,Свод!$I:$I,L$4)</f>
        <v>#REF!</v>
      </c>
      <c r="M20" s="13">
        <f>+SUMIFS(Свод!$G:$G,Свод!$A:$A,$A20,Свод!$I:$I,L$4)</f>
        <v>0</v>
      </c>
      <c r="N20" s="13" t="e">
        <f>+SUMIFS(Свод!#REF!,Свод!$A:$A,$A20,Свод!$I:$I,N$4)</f>
        <v>#REF!</v>
      </c>
      <c r="O20" s="13">
        <f>+SUMIFS(Свод!$G:$G,Свод!$A:$A,$A20,Свод!$I:$I,N$4)</f>
        <v>0</v>
      </c>
      <c r="P20" s="13" t="e">
        <f t="shared" si="4"/>
        <v>#REF!</v>
      </c>
      <c r="Q20" s="14">
        <f t="shared" si="3"/>
        <v>0</v>
      </c>
      <c r="R20">
        <v>6</v>
      </c>
      <c r="S20">
        <v>7200</v>
      </c>
      <c r="T20" s="17" t="e">
        <f t="shared" si="5"/>
        <v>#REF!</v>
      </c>
      <c r="U20" s="17">
        <f t="shared" si="6"/>
        <v>7200</v>
      </c>
    </row>
    <row r="21" spans="1:21" ht="26.25" customHeight="1" x14ac:dyDescent="0.25">
      <c r="A21">
        <f t="shared" si="7"/>
        <v>623</v>
      </c>
      <c r="B21" s="18">
        <f t="shared" si="8"/>
        <v>15</v>
      </c>
      <c r="C21" s="28" t="s">
        <v>25</v>
      </c>
      <c r="D21" s="38" t="e">
        <f>+SUMIFS(Свод!#REF!,Свод!A:A,A21)</f>
        <v>#REF!</v>
      </c>
      <c r="E21" s="39">
        <f>+SUMIFS(Свод!G:G,Свод!A:A,A21)</f>
        <v>0</v>
      </c>
      <c r="F21" s="32" t="e">
        <f>+SUMIFS(Свод!#REF!,Свод!$A:$A,$A21,Свод!$I:$I,F$4)</f>
        <v>#REF!</v>
      </c>
      <c r="G21" s="13">
        <f>+SUMIFS(Свод!$G:$G,Свод!$A:$A,$A21,Свод!$I:$I,F$4)</f>
        <v>0</v>
      </c>
      <c r="H21" s="13" t="e">
        <f>+SUMIFS(Свод!#REF!,Свод!$A:$A,$A21,Свод!$I:$I,H$4)</f>
        <v>#REF!</v>
      </c>
      <c r="I21" s="13">
        <f>+SUMIFS(Свод!$G:$G,Свод!$A:$A,$A21,Свод!$I:$I,H$4)</f>
        <v>0</v>
      </c>
      <c r="J21" s="13" t="e">
        <f>+SUMIFS(Свод!#REF!,Свод!$A:$A,$A21,Свод!$I:$I,J$4)</f>
        <v>#REF!</v>
      </c>
      <c r="K21" s="13">
        <f>+SUMIFS(Свод!$G:$G,Свод!$A:$A,$A21,Свод!$I:$I,J$4)</f>
        <v>0</v>
      </c>
      <c r="L21" s="13" t="e">
        <f>+SUMIFS(Свод!#REF!,Свод!$A:$A,$A21,Свод!$I:$I,L$4)</f>
        <v>#REF!</v>
      </c>
      <c r="M21" s="13">
        <f>+SUMIFS(Свод!$G:$G,Свод!$A:$A,$A21,Свод!$I:$I,L$4)</f>
        <v>0</v>
      </c>
      <c r="N21" s="13" t="e">
        <f>+SUMIFS(Свод!#REF!,Свод!$A:$A,$A21,Свод!$I:$I,N$4)</f>
        <v>#REF!</v>
      </c>
      <c r="O21" s="13">
        <f>+SUMIFS(Свод!$G:$G,Свод!$A:$A,$A21,Свод!$I:$I,N$4)</f>
        <v>0</v>
      </c>
      <c r="P21" s="13" t="e">
        <f t="shared" si="4"/>
        <v>#REF!</v>
      </c>
      <c r="Q21" s="14">
        <f t="shared" si="3"/>
        <v>0</v>
      </c>
      <c r="R21">
        <v>7</v>
      </c>
      <c r="S21">
        <v>8100</v>
      </c>
      <c r="T21" s="17" t="e">
        <f t="shared" si="5"/>
        <v>#REF!</v>
      </c>
      <c r="U21" s="17">
        <f t="shared" si="6"/>
        <v>8100</v>
      </c>
    </row>
    <row r="22" spans="1:21" ht="26.25" customHeight="1" x14ac:dyDescent="0.25">
      <c r="A22">
        <f t="shared" si="7"/>
        <v>624</v>
      </c>
      <c r="B22" s="18">
        <f t="shared" si="8"/>
        <v>16</v>
      </c>
      <c r="C22" s="28" t="s">
        <v>26</v>
      </c>
      <c r="D22" s="38" t="e">
        <f>+SUMIFS(Свод!#REF!,Свод!A:A,A22)</f>
        <v>#REF!</v>
      </c>
      <c r="E22" s="39">
        <f>+SUMIFS(Свод!G:G,Свод!A:A,A22)</f>
        <v>0</v>
      </c>
      <c r="F22" s="32" t="e">
        <f>+SUMIFS(Свод!#REF!,Свод!$A:$A,$A22,Свод!$I:$I,F$4)</f>
        <v>#REF!</v>
      </c>
      <c r="G22" s="13">
        <f>+SUMIFS(Свод!$G:$G,Свод!$A:$A,$A22,Свод!$I:$I,F$4)</f>
        <v>0</v>
      </c>
      <c r="H22" s="13" t="e">
        <f>+SUMIFS(Свод!#REF!,Свод!$A:$A,$A22,Свод!$I:$I,H$4)</f>
        <v>#REF!</v>
      </c>
      <c r="I22" s="13">
        <f>+SUMIFS(Свод!$G:$G,Свод!$A:$A,$A22,Свод!$I:$I,H$4)</f>
        <v>0</v>
      </c>
      <c r="J22" s="13" t="e">
        <f>+SUMIFS(Свод!#REF!,Свод!$A:$A,$A22,Свод!$I:$I,J$4)</f>
        <v>#REF!</v>
      </c>
      <c r="K22" s="13">
        <f>+SUMIFS(Свод!$G:$G,Свод!$A:$A,$A22,Свод!$I:$I,J$4)</f>
        <v>0</v>
      </c>
      <c r="L22" s="13" t="e">
        <f>+SUMIFS(Свод!#REF!,Свод!$A:$A,$A22,Свод!$I:$I,L$4)</f>
        <v>#REF!</v>
      </c>
      <c r="M22" s="13">
        <f>+SUMIFS(Свод!$G:$G,Свод!$A:$A,$A22,Свод!$I:$I,L$4)</f>
        <v>0</v>
      </c>
      <c r="N22" s="13" t="e">
        <f>+SUMIFS(Свод!#REF!,Свод!$A:$A,$A22,Свод!$I:$I,N$4)</f>
        <v>#REF!</v>
      </c>
      <c r="O22" s="13">
        <f>+SUMIFS(Свод!$G:$G,Свод!$A:$A,$A22,Свод!$I:$I,N$4)</f>
        <v>0</v>
      </c>
      <c r="P22" s="13" t="e">
        <f t="shared" si="4"/>
        <v>#REF!</v>
      </c>
      <c r="Q22" s="14">
        <f t="shared" si="3"/>
        <v>0</v>
      </c>
      <c r="R22">
        <v>6</v>
      </c>
      <c r="S22">
        <v>6790.3257789999998</v>
      </c>
      <c r="T22" s="17" t="e">
        <f t="shared" si="5"/>
        <v>#REF!</v>
      </c>
      <c r="U22" s="17">
        <f t="shared" si="6"/>
        <v>6790.3257789999998</v>
      </c>
    </row>
    <row r="23" spans="1:21" ht="26.25" customHeight="1" x14ac:dyDescent="0.25">
      <c r="A23">
        <f t="shared" si="7"/>
        <v>625</v>
      </c>
      <c r="B23" s="18">
        <f t="shared" si="8"/>
        <v>17</v>
      </c>
      <c r="C23" s="28" t="s">
        <v>27</v>
      </c>
      <c r="D23" s="38" t="e">
        <f>+SUMIFS(Свод!#REF!,Свод!A:A,A23)</f>
        <v>#REF!</v>
      </c>
      <c r="E23" s="39">
        <f>+SUMIFS(Свод!G:G,Свод!A:A,A23)</f>
        <v>0</v>
      </c>
      <c r="F23" s="32" t="e">
        <f>+SUMIFS(Свод!#REF!,Свод!$A:$A,$A23,Свод!$I:$I,F$4)</f>
        <v>#REF!</v>
      </c>
      <c r="G23" s="13">
        <f>+SUMIFS(Свод!$G:$G,Свод!$A:$A,$A23,Свод!$I:$I,F$4)</f>
        <v>0</v>
      </c>
      <c r="H23" s="13" t="e">
        <f>+SUMIFS(Свод!#REF!,Свод!$A:$A,$A23,Свод!$I:$I,H$4)</f>
        <v>#REF!</v>
      </c>
      <c r="I23" s="13">
        <f>+SUMIFS(Свод!$G:$G,Свод!$A:$A,$A23,Свод!$I:$I,H$4)</f>
        <v>0</v>
      </c>
      <c r="J23" s="13" t="e">
        <f>+SUMIFS(Свод!#REF!,Свод!$A:$A,$A23,Свод!$I:$I,J$4)</f>
        <v>#REF!</v>
      </c>
      <c r="K23" s="13">
        <f>+SUMIFS(Свод!$G:$G,Свод!$A:$A,$A23,Свод!$I:$I,J$4)</f>
        <v>0</v>
      </c>
      <c r="L23" s="13" t="e">
        <f>+SUMIFS(Свод!#REF!,Свод!$A:$A,$A23,Свод!$I:$I,L$4)</f>
        <v>#REF!</v>
      </c>
      <c r="M23" s="13">
        <f>+SUMIFS(Свод!$G:$G,Свод!$A:$A,$A23,Свод!$I:$I,L$4)</f>
        <v>0</v>
      </c>
      <c r="N23" s="13" t="e">
        <f>+SUMIFS(Свод!#REF!,Свод!$A:$A,$A23,Свод!$I:$I,N$4)</f>
        <v>#REF!</v>
      </c>
      <c r="O23" s="13">
        <f>+SUMIFS(Свод!$G:$G,Свод!$A:$A,$A23,Свод!$I:$I,N$4)</f>
        <v>0</v>
      </c>
      <c r="P23" s="13" t="e">
        <f t="shared" si="4"/>
        <v>#REF!</v>
      </c>
      <c r="Q23" s="14">
        <f t="shared" si="3"/>
        <v>0</v>
      </c>
      <c r="R23">
        <v>4</v>
      </c>
      <c r="S23">
        <v>4800</v>
      </c>
      <c r="T23" s="17" t="e">
        <f t="shared" si="5"/>
        <v>#REF!</v>
      </c>
      <c r="U23" s="17">
        <f t="shared" si="6"/>
        <v>4800</v>
      </c>
    </row>
    <row r="24" spans="1:21" ht="26.25" customHeight="1" x14ac:dyDescent="0.25">
      <c r="A24">
        <f t="shared" si="7"/>
        <v>626</v>
      </c>
      <c r="B24" s="18">
        <f t="shared" si="8"/>
        <v>18</v>
      </c>
      <c r="C24" s="28" t="s">
        <v>28</v>
      </c>
      <c r="D24" s="38" t="e">
        <f>+SUMIFS(Свод!#REF!,Свод!A:A,A24)</f>
        <v>#REF!</v>
      </c>
      <c r="E24" s="39">
        <f>+SUMIFS(Свод!G:G,Свод!A:A,A24)</f>
        <v>0</v>
      </c>
      <c r="F24" s="32" t="e">
        <f>+SUMIFS(Свод!#REF!,Свод!$A:$A,$A24,Свод!$I:$I,F$4)</f>
        <v>#REF!</v>
      </c>
      <c r="G24" s="13">
        <f>+SUMIFS(Свод!$G:$G,Свод!$A:$A,$A24,Свод!$I:$I,F$4)</f>
        <v>0</v>
      </c>
      <c r="H24" s="13" t="e">
        <f>+SUMIFS(Свод!#REF!,Свод!$A:$A,$A24,Свод!$I:$I,H$4)</f>
        <v>#REF!</v>
      </c>
      <c r="I24" s="13">
        <f>+SUMIFS(Свод!$G:$G,Свод!$A:$A,$A24,Свод!$I:$I,H$4)</f>
        <v>0</v>
      </c>
      <c r="J24" s="13" t="e">
        <f>+SUMIFS(Свод!#REF!,Свод!$A:$A,$A24,Свод!$I:$I,J$4)</f>
        <v>#REF!</v>
      </c>
      <c r="K24" s="13">
        <f>+SUMIFS(Свод!$G:$G,Свод!$A:$A,$A24,Свод!$I:$I,J$4)</f>
        <v>0</v>
      </c>
      <c r="L24" s="13" t="e">
        <f>+SUMIFS(Свод!#REF!,Свод!$A:$A,$A24,Свод!$I:$I,L$4)</f>
        <v>#REF!</v>
      </c>
      <c r="M24" s="13">
        <f>+SUMIFS(Свод!$G:$G,Свод!$A:$A,$A24,Свод!$I:$I,L$4)</f>
        <v>0</v>
      </c>
      <c r="N24" s="13" t="e">
        <f>+SUMIFS(Свод!#REF!,Свод!$A:$A,$A24,Свод!$I:$I,N$4)</f>
        <v>#REF!</v>
      </c>
      <c r="O24" s="13">
        <f>+SUMIFS(Свод!$G:$G,Свод!$A:$A,$A24,Свод!$I:$I,N$4)</f>
        <v>0</v>
      </c>
      <c r="P24" s="13" t="e">
        <f t="shared" si="4"/>
        <v>#REF!</v>
      </c>
      <c r="Q24" s="14">
        <f t="shared" si="3"/>
        <v>0</v>
      </c>
      <c r="R24">
        <v>5</v>
      </c>
      <c r="S24">
        <v>5103.5</v>
      </c>
      <c r="T24" s="17" t="e">
        <f t="shared" si="5"/>
        <v>#REF!</v>
      </c>
      <c r="U24" s="17">
        <f t="shared" si="6"/>
        <v>5103.5</v>
      </c>
    </row>
    <row r="25" spans="1:21" ht="26.25" customHeight="1" x14ac:dyDescent="0.25">
      <c r="A25">
        <v>665</v>
      </c>
      <c r="B25" s="19">
        <f t="shared" si="8"/>
        <v>19</v>
      </c>
      <c r="C25" s="29" t="s">
        <v>29</v>
      </c>
      <c r="D25" s="40" t="e">
        <f>+SUMIFS(Свод!#REF!,Свод!A:A,A25)</f>
        <v>#REF!</v>
      </c>
      <c r="E25" s="41">
        <f>+SUMIFS(Свод!G:G,Свод!A:A,A25)</f>
        <v>0</v>
      </c>
      <c r="F25" s="33" t="e">
        <f>+SUMIFS(Свод!#REF!,Свод!$A:$A,$A25,Свод!$I:$I,F$4)</f>
        <v>#REF!</v>
      </c>
      <c r="G25" s="15">
        <f>+SUMIFS(Свод!$G:$G,Свод!$A:$A,$A25,Свод!$I:$I,F$4)</f>
        <v>0</v>
      </c>
      <c r="H25" s="15" t="e">
        <f>+SUMIFS(Свод!#REF!,Свод!$A:$A,$A25,Свод!$I:$I,H$4)</f>
        <v>#REF!</v>
      </c>
      <c r="I25" s="15">
        <f>+SUMIFS(Свод!$G:$G,Свод!$A:$A,$A25,Свод!$I:$I,H$4)</f>
        <v>0</v>
      </c>
      <c r="J25" s="15" t="e">
        <f>+SUMIFS(Свод!#REF!,Свод!$A:$A,$A25,Свод!$I:$I,J$4)</f>
        <v>#REF!</v>
      </c>
      <c r="K25" s="15">
        <f>+SUMIFS(Свод!$G:$G,Свод!$A:$A,$A25,Свод!$I:$I,J$4)</f>
        <v>0</v>
      </c>
      <c r="L25" s="15" t="e">
        <f>+SUMIFS(Свод!#REF!,Свод!$A:$A,$A25,Свод!$I:$I,L$4)</f>
        <v>#REF!</v>
      </c>
      <c r="M25" s="15">
        <f>+SUMIFS(Свод!$G:$G,Свод!$A:$A,$A25,Свод!$I:$I,L$4)</f>
        <v>0</v>
      </c>
      <c r="N25" s="15" t="e">
        <f>+SUMIFS(Свод!#REF!,Свод!$A:$A,$A25,Свод!$I:$I,N$4)</f>
        <v>#REF!</v>
      </c>
      <c r="O25" s="15">
        <f>+SUMIFS(Свод!$G:$G,Свод!$A:$A,$A25,Свод!$I:$I,N$4)</f>
        <v>0</v>
      </c>
      <c r="P25" s="15" t="e">
        <f t="shared" si="4"/>
        <v>#REF!</v>
      </c>
      <c r="Q25" s="16">
        <f t="shared" si="3"/>
        <v>0</v>
      </c>
      <c r="R25">
        <v>5</v>
      </c>
      <c r="S25">
        <v>5983.5870000000004</v>
      </c>
      <c r="T25" s="17" t="e">
        <f t="shared" si="5"/>
        <v>#REF!</v>
      </c>
      <c r="U25" s="17">
        <f t="shared" si="6"/>
        <v>5983.5870000000004</v>
      </c>
    </row>
  </sheetData>
  <mergeCells count="13">
    <mergeCell ref="P4:Q4"/>
    <mergeCell ref="F3:Q3"/>
    <mergeCell ref="B1:Q1"/>
    <mergeCell ref="P2:Q2"/>
    <mergeCell ref="C3:C5"/>
    <mergeCell ref="B3:B5"/>
    <mergeCell ref="D3:E4"/>
    <mergeCell ref="F4:G4"/>
    <mergeCell ref="H4:I4"/>
    <mergeCell ref="J4:K4"/>
    <mergeCell ref="L4:M4"/>
    <mergeCell ref="N4:O4"/>
    <mergeCell ref="C2:D2"/>
  </mergeCells>
  <printOptions horizontalCentered="1" verticalCentered="1"/>
  <pageMargins left="0.31496062992125984" right="0.31496062992125984" top="0.19685039370078741" bottom="0.27559055118110237" header="0.19685039370078741" footer="0.19685039370078741"/>
  <pageSetup paperSize="9" scale="73" orientation="landscape" verticalDpi="300" r:id="rId1"/>
  <ignoredErrors>
    <ignoredError sqref="G7:I10 J7:J10 K7:K10 L7:L25 M7:M25 N7:N25 G12:I25 J12:J25 K12:K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Свод</vt:lpstr>
      <vt:lpstr>Свод (2)</vt:lpstr>
      <vt:lpstr>Свод буюртмачи</vt:lpstr>
      <vt:lpstr>Свод!Заголовки_для_печати</vt:lpstr>
      <vt:lpstr>'Свод (2)'!Заголовки_для_печати</vt:lpstr>
      <vt:lpstr>Свод!Область_печати</vt:lpstr>
      <vt:lpstr>'Свод (2)'!Область_печати</vt:lpstr>
      <vt:lpstr>'Свод буюртмачи'!Область_печати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XXayrullayev</dc:creator>
  <cp:lastModifiedBy>user</cp:lastModifiedBy>
  <cp:lastPrinted>2024-09-05T09:55:11Z</cp:lastPrinted>
  <dcterms:created xsi:type="dcterms:W3CDTF">2022-09-20T05:14:51Z</dcterms:created>
  <dcterms:modified xsi:type="dcterms:W3CDTF">2024-10-31T07:12:39Z</dcterms:modified>
</cp:coreProperties>
</file>